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БДДС" sheetId="1" r:id="rId1"/>
    <sheet name="Эффективность проекта" sheetId="2" r:id="rId2"/>
  </sheets>
  <calcPr calcId="145621" iterate="1"/>
</workbook>
</file>

<file path=xl/calcChain.xml><?xml version="1.0" encoding="utf-8"?>
<calcChain xmlns="http://schemas.openxmlformats.org/spreadsheetml/2006/main">
  <c r="C4" i="2" l="1"/>
  <c r="D4" i="2" s="1"/>
  <c r="C3" i="2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C86" i="1"/>
  <c r="W48" i="1" l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H31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H2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C64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T84" i="1" s="1"/>
  <c r="U80" i="1"/>
  <c r="V80" i="1"/>
  <c r="V84" i="1" s="1"/>
  <c r="W80" i="1"/>
  <c r="C80" i="1"/>
  <c r="D76" i="1"/>
  <c r="E76" i="1"/>
  <c r="E84" i="1" s="1"/>
  <c r="F76" i="1"/>
  <c r="G76" i="1"/>
  <c r="G84" i="1" s="1"/>
  <c r="H76" i="1"/>
  <c r="I76" i="1"/>
  <c r="I84" i="1" s="1"/>
  <c r="J76" i="1"/>
  <c r="K76" i="1"/>
  <c r="K84" i="1" s="1"/>
  <c r="L76" i="1"/>
  <c r="M76" i="1"/>
  <c r="M84" i="1" s="1"/>
  <c r="N76" i="1"/>
  <c r="O76" i="1"/>
  <c r="O84" i="1" s="1"/>
  <c r="P76" i="1"/>
  <c r="Q76" i="1"/>
  <c r="Q84" i="1" s="1"/>
  <c r="R76" i="1"/>
  <c r="S76" i="1"/>
  <c r="S84" i="1" s="1"/>
  <c r="T76" i="1"/>
  <c r="U76" i="1"/>
  <c r="U84" i="1" s="1"/>
  <c r="V76" i="1"/>
  <c r="W76" i="1"/>
  <c r="W84" i="1" s="1"/>
  <c r="C76" i="1"/>
  <c r="D67" i="1"/>
  <c r="D74" i="1" s="1"/>
  <c r="E67" i="1"/>
  <c r="F67" i="1"/>
  <c r="F74" i="1" s="1"/>
  <c r="G67" i="1"/>
  <c r="H67" i="1"/>
  <c r="H74" i="1" s="1"/>
  <c r="I67" i="1"/>
  <c r="J67" i="1"/>
  <c r="J74" i="1" s="1"/>
  <c r="K67" i="1"/>
  <c r="L67" i="1"/>
  <c r="L74" i="1" s="1"/>
  <c r="M67" i="1"/>
  <c r="N67" i="1"/>
  <c r="N74" i="1" s="1"/>
  <c r="O67" i="1"/>
  <c r="P67" i="1"/>
  <c r="P74" i="1" s="1"/>
  <c r="Q67" i="1"/>
  <c r="R67" i="1"/>
  <c r="R74" i="1" s="1"/>
  <c r="S67" i="1"/>
  <c r="T67" i="1"/>
  <c r="T74" i="1" s="1"/>
  <c r="U67" i="1"/>
  <c r="V67" i="1"/>
  <c r="V74" i="1" s="1"/>
  <c r="W67" i="1"/>
  <c r="C67" i="1"/>
  <c r="C74" i="1" s="1"/>
  <c r="D35" i="1"/>
  <c r="D33" i="1" s="1"/>
  <c r="E35" i="1"/>
  <c r="E33" i="1" s="1"/>
  <c r="F35" i="1"/>
  <c r="F33" i="1" s="1"/>
  <c r="G35" i="1"/>
  <c r="G33" i="1" s="1"/>
  <c r="H35" i="1"/>
  <c r="H33" i="1" s="1"/>
  <c r="I35" i="1"/>
  <c r="I33" i="1" s="1"/>
  <c r="J35" i="1"/>
  <c r="J33" i="1" s="1"/>
  <c r="K35" i="1"/>
  <c r="K33" i="1" s="1"/>
  <c r="L35" i="1"/>
  <c r="L33" i="1" s="1"/>
  <c r="M35" i="1"/>
  <c r="M33" i="1" s="1"/>
  <c r="N35" i="1"/>
  <c r="N33" i="1" s="1"/>
  <c r="O35" i="1"/>
  <c r="O33" i="1" s="1"/>
  <c r="P35" i="1"/>
  <c r="P33" i="1" s="1"/>
  <c r="Q35" i="1"/>
  <c r="Q33" i="1" s="1"/>
  <c r="R35" i="1"/>
  <c r="R33" i="1" s="1"/>
  <c r="S35" i="1"/>
  <c r="S33" i="1" s="1"/>
  <c r="T35" i="1"/>
  <c r="T33" i="1" s="1"/>
  <c r="U35" i="1"/>
  <c r="U33" i="1" s="1"/>
  <c r="V35" i="1"/>
  <c r="V33" i="1" s="1"/>
  <c r="W35" i="1"/>
  <c r="W33" i="1" s="1"/>
  <c r="D38" i="1"/>
  <c r="D36" i="1" s="1"/>
  <c r="E38" i="1"/>
  <c r="E36" i="1" s="1"/>
  <c r="F38" i="1"/>
  <c r="F36" i="1" s="1"/>
  <c r="G38" i="1"/>
  <c r="G36" i="1" s="1"/>
  <c r="H38" i="1"/>
  <c r="H36" i="1" s="1"/>
  <c r="I38" i="1"/>
  <c r="I36" i="1" s="1"/>
  <c r="J38" i="1"/>
  <c r="J36" i="1" s="1"/>
  <c r="K38" i="1"/>
  <c r="K36" i="1" s="1"/>
  <c r="L38" i="1"/>
  <c r="L36" i="1" s="1"/>
  <c r="M38" i="1"/>
  <c r="M36" i="1" s="1"/>
  <c r="N38" i="1"/>
  <c r="N36" i="1" s="1"/>
  <c r="O38" i="1"/>
  <c r="O36" i="1" s="1"/>
  <c r="P38" i="1"/>
  <c r="P36" i="1" s="1"/>
  <c r="Q38" i="1"/>
  <c r="Q36" i="1" s="1"/>
  <c r="R38" i="1"/>
  <c r="R36" i="1" s="1"/>
  <c r="S38" i="1"/>
  <c r="S36" i="1" s="1"/>
  <c r="T38" i="1"/>
  <c r="T36" i="1" s="1"/>
  <c r="U38" i="1"/>
  <c r="U36" i="1" s="1"/>
  <c r="V38" i="1"/>
  <c r="V36" i="1" s="1"/>
  <c r="W38" i="1"/>
  <c r="W36" i="1" s="1"/>
  <c r="D41" i="1"/>
  <c r="D39" i="1" s="1"/>
  <c r="E41" i="1"/>
  <c r="E39" i="1" s="1"/>
  <c r="F41" i="1"/>
  <c r="F39" i="1" s="1"/>
  <c r="G41" i="1"/>
  <c r="G39" i="1" s="1"/>
  <c r="H41" i="1"/>
  <c r="H39" i="1" s="1"/>
  <c r="I41" i="1"/>
  <c r="I39" i="1" s="1"/>
  <c r="J41" i="1"/>
  <c r="J39" i="1" s="1"/>
  <c r="K41" i="1"/>
  <c r="K39" i="1" s="1"/>
  <c r="L41" i="1"/>
  <c r="L39" i="1" s="1"/>
  <c r="M41" i="1"/>
  <c r="M39" i="1" s="1"/>
  <c r="N41" i="1"/>
  <c r="N39" i="1" s="1"/>
  <c r="O41" i="1"/>
  <c r="O39" i="1" s="1"/>
  <c r="P41" i="1"/>
  <c r="P39" i="1" s="1"/>
  <c r="Q41" i="1"/>
  <c r="Q39" i="1" s="1"/>
  <c r="R41" i="1"/>
  <c r="R39" i="1" s="1"/>
  <c r="S41" i="1"/>
  <c r="S39" i="1" s="1"/>
  <c r="T41" i="1"/>
  <c r="T39" i="1" s="1"/>
  <c r="U41" i="1"/>
  <c r="U39" i="1" s="1"/>
  <c r="V41" i="1"/>
  <c r="V39" i="1" s="1"/>
  <c r="W41" i="1"/>
  <c r="W39" i="1" s="1"/>
  <c r="D44" i="1"/>
  <c r="D42" i="1" s="1"/>
  <c r="E44" i="1"/>
  <c r="E42" i="1" s="1"/>
  <c r="F44" i="1"/>
  <c r="F42" i="1" s="1"/>
  <c r="G44" i="1"/>
  <c r="G42" i="1" s="1"/>
  <c r="H44" i="1"/>
  <c r="H42" i="1" s="1"/>
  <c r="I44" i="1"/>
  <c r="I42" i="1" s="1"/>
  <c r="J44" i="1"/>
  <c r="J42" i="1" s="1"/>
  <c r="K44" i="1"/>
  <c r="K42" i="1" s="1"/>
  <c r="L44" i="1"/>
  <c r="L42" i="1" s="1"/>
  <c r="M44" i="1"/>
  <c r="M42" i="1" s="1"/>
  <c r="N44" i="1"/>
  <c r="N42" i="1" s="1"/>
  <c r="O44" i="1"/>
  <c r="O42" i="1" s="1"/>
  <c r="P44" i="1"/>
  <c r="P42" i="1" s="1"/>
  <c r="Q44" i="1"/>
  <c r="Q42" i="1" s="1"/>
  <c r="R44" i="1"/>
  <c r="R42" i="1" s="1"/>
  <c r="S44" i="1"/>
  <c r="S42" i="1" s="1"/>
  <c r="T44" i="1"/>
  <c r="T42" i="1" s="1"/>
  <c r="U44" i="1"/>
  <c r="U42" i="1" s="1"/>
  <c r="V44" i="1"/>
  <c r="V42" i="1" s="1"/>
  <c r="W44" i="1"/>
  <c r="W42" i="1" s="1"/>
  <c r="C35" i="1"/>
  <c r="C33" i="1" s="1"/>
  <c r="C38" i="1"/>
  <c r="C36" i="1" s="1"/>
  <c r="C41" i="1"/>
  <c r="C39" i="1" s="1"/>
  <c r="C44" i="1"/>
  <c r="C42" i="1" s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C20" i="1"/>
  <c r="C17" i="1"/>
  <c r="C14" i="1"/>
  <c r="C11" i="1"/>
  <c r="C8" i="1"/>
  <c r="D7" i="1" l="1"/>
  <c r="F7" i="1"/>
  <c r="C84" i="1"/>
  <c r="C7" i="1"/>
  <c r="W7" i="1"/>
  <c r="U7" i="1"/>
  <c r="S7" i="1"/>
  <c r="Q7" i="1"/>
  <c r="O7" i="1"/>
  <c r="M7" i="1"/>
  <c r="K7" i="1"/>
  <c r="I7" i="1"/>
  <c r="G7" i="1"/>
  <c r="E7" i="1"/>
  <c r="R84" i="1"/>
  <c r="P84" i="1"/>
  <c r="N84" i="1"/>
  <c r="L84" i="1"/>
  <c r="J84" i="1"/>
  <c r="H84" i="1"/>
  <c r="F84" i="1"/>
  <c r="D84" i="1"/>
  <c r="W74" i="1"/>
  <c r="U74" i="1"/>
  <c r="S74" i="1"/>
  <c r="Q74" i="1"/>
  <c r="O74" i="1"/>
  <c r="M74" i="1"/>
  <c r="K74" i="1"/>
  <c r="I74" i="1"/>
  <c r="G74" i="1"/>
  <c r="E74" i="1"/>
  <c r="H7" i="1"/>
  <c r="V7" i="1"/>
  <c r="T7" i="1"/>
  <c r="R7" i="1"/>
  <c r="P7" i="1"/>
  <c r="N7" i="1"/>
  <c r="L7" i="1"/>
  <c r="J7" i="1"/>
  <c r="C32" i="1"/>
  <c r="V32" i="1"/>
  <c r="T32" i="1"/>
  <c r="R32" i="1"/>
  <c r="P32" i="1"/>
  <c r="N32" i="1"/>
  <c r="L32" i="1"/>
  <c r="J32" i="1"/>
  <c r="H32" i="1"/>
  <c r="F32" i="1"/>
  <c r="D32" i="1"/>
  <c r="W32" i="1"/>
  <c r="U32" i="1"/>
  <c r="S32" i="1"/>
  <c r="Q32" i="1"/>
  <c r="O32" i="1"/>
  <c r="M32" i="1"/>
  <c r="K32" i="1"/>
  <c r="I32" i="1"/>
  <c r="G32" i="1"/>
  <c r="E32" i="1"/>
  <c r="E5" i="1" l="1"/>
  <c r="E52" i="1"/>
  <c r="I5" i="1"/>
  <c r="I52" i="1"/>
  <c r="M5" i="1"/>
  <c r="M52" i="1"/>
  <c r="Q5" i="1"/>
  <c r="Q52" i="1"/>
  <c r="U5" i="1"/>
  <c r="U52" i="1"/>
  <c r="D5" i="1"/>
  <c r="D52" i="1"/>
  <c r="H5" i="1"/>
  <c r="H52" i="1"/>
  <c r="L5" i="1"/>
  <c r="L52" i="1"/>
  <c r="P5" i="1"/>
  <c r="P52" i="1"/>
  <c r="T5" i="1"/>
  <c r="T52" i="1"/>
  <c r="C5" i="1"/>
  <c r="C51" i="1" s="1"/>
  <c r="C52" i="1"/>
  <c r="G56" i="1"/>
  <c r="G55" i="1"/>
  <c r="K56" i="1"/>
  <c r="K55" i="1"/>
  <c r="O56" i="1"/>
  <c r="O55" i="1"/>
  <c r="S56" i="1"/>
  <c r="S55" i="1"/>
  <c r="W56" i="1"/>
  <c r="W55" i="1"/>
  <c r="F55" i="1"/>
  <c r="F56" i="1"/>
  <c r="J55" i="1"/>
  <c r="J56" i="1"/>
  <c r="N55" i="1"/>
  <c r="N56" i="1"/>
  <c r="R55" i="1"/>
  <c r="R56" i="1"/>
  <c r="V55" i="1"/>
  <c r="V56" i="1"/>
  <c r="G5" i="1"/>
  <c r="G52" i="1"/>
  <c r="K5" i="1"/>
  <c r="K52" i="1"/>
  <c r="O5" i="1"/>
  <c r="O52" i="1"/>
  <c r="S5" i="1"/>
  <c r="S52" i="1"/>
  <c r="W5" i="1"/>
  <c r="W52" i="1"/>
  <c r="F5" i="1"/>
  <c r="F52" i="1"/>
  <c r="J5" i="1"/>
  <c r="J52" i="1"/>
  <c r="N5" i="1"/>
  <c r="N52" i="1"/>
  <c r="R5" i="1"/>
  <c r="R52" i="1"/>
  <c r="V5" i="1"/>
  <c r="V52" i="1"/>
  <c r="E56" i="1"/>
  <c r="E55" i="1"/>
  <c r="I56" i="1"/>
  <c r="I55" i="1"/>
  <c r="M56" i="1"/>
  <c r="M55" i="1"/>
  <c r="Q56" i="1"/>
  <c r="Q55" i="1"/>
  <c r="U56" i="1"/>
  <c r="U55" i="1"/>
  <c r="D55" i="1"/>
  <c r="D56" i="1"/>
  <c r="H55" i="1"/>
  <c r="H56" i="1"/>
  <c r="L55" i="1"/>
  <c r="L56" i="1"/>
  <c r="P55" i="1"/>
  <c r="P56" i="1"/>
  <c r="T55" i="1"/>
  <c r="T56" i="1"/>
  <c r="C55" i="1"/>
  <c r="C56" i="1"/>
  <c r="V51" i="1" l="1"/>
  <c r="V50" i="1" s="1"/>
  <c r="V29" i="1" s="1"/>
  <c r="V62" i="1" s="1"/>
  <c r="R51" i="1"/>
  <c r="R50" i="1" s="1"/>
  <c r="R29" i="1" s="1"/>
  <c r="R62" i="1" s="1"/>
  <c r="N51" i="1"/>
  <c r="N50" i="1" s="1"/>
  <c r="N29" i="1" s="1"/>
  <c r="N62" i="1" s="1"/>
  <c r="J51" i="1"/>
  <c r="J50" i="1" s="1"/>
  <c r="J29" i="1" s="1"/>
  <c r="J62" i="1" s="1"/>
  <c r="F51" i="1"/>
  <c r="F50" i="1" s="1"/>
  <c r="F29" i="1" s="1"/>
  <c r="F62" i="1" s="1"/>
  <c r="W51" i="1"/>
  <c r="W50" i="1" s="1"/>
  <c r="W29" i="1" s="1"/>
  <c r="W62" i="1" s="1"/>
  <c r="S51" i="1"/>
  <c r="S50" i="1" s="1"/>
  <c r="S29" i="1" s="1"/>
  <c r="S62" i="1" s="1"/>
  <c r="O51" i="1"/>
  <c r="O50" i="1" s="1"/>
  <c r="O29" i="1" s="1"/>
  <c r="O62" i="1" s="1"/>
  <c r="K51" i="1"/>
  <c r="K50" i="1" s="1"/>
  <c r="K29" i="1" s="1"/>
  <c r="K62" i="1" s="1"/>
  <c r="G51" i="1"/>
  <c r="G50" i="1" s="1"/>
  <c r="G29" i="1" s="1"/>
  <c r="G62" i="1" s="1"/>
  <c r="C50" i="1"/>
  <c r="C29" i="1" s="1"/>
  <c r="C62" i="1" s="1"/>
  <c r="C87" i="1" s="1"/>
  <c r="D3" i="1" s="1"/>
  <c r="T51" i="1"/>
  <c r="T50" i="1" s="1"/>
  <c r="T29" i="1" s="1"/>
  <c r="T62" i="1" s="1"/>
  <c r="P51" i="1"/>
  <c r="P50" i="1" s="1"/>
  <c r="P29" i="1" s="1"/>
  <c r="P62" i="1" s="1"/>
  <c r="L51" i="1"/>
  <c r="L50" i="1" s="1"/>
  <c r="L29" i="1" s="1"/>
  <c r="L62" i="1" s="1"/>
  <c r="H51" i="1"/>
  <c r="H50" i="1" s="1"/>
  <c r="H29" i="1" s="1"/>
  <c r="H62" i="1" s="1"/>
  <c r="D51" i="1"/>
  <c r="D50" i="1" s="1"/>
  <c r="D29" i="1" s="1"/>
  <c r="D62" i="1" s="1"/>
  <c r="U51" i="1"/>
  <c r="U50" i="1" s="1"/>
  <c r="U29" i="1" s="1"/>
  <c r="U62" i="1" s="1"/>
  <c r="Q51" i="1"/>
  <c r="Q50" i="1" s="1"/>
  <c r="Q29" i="1" s="1"/>
  <c r="Q62" i="1" s="1"/>
  <c r="M51" i="1"/>
  <c r="M50" i="1" s="1"/>
  <c r="M29" i="1" s="1"/>
  <c r="M62" i="1" s="1"/>
  <c r="I51" i="1"/>
  <c r="I50" i="1" s="1"/>
  <c r="I29" i="1" s="1"/>
  <c r="I62" i="1" s="1"/>
  <c r="E51" i="1"/>
  <c r="E50" i="1" s="1"/>
  <c r="E29" i="1" s="1"/>
  <c r="E62" i="1" s="1"/>
  <c r="D87" i="1" l="1"/>
  <c r="E3" i="1" s="1"/>
  <c r="E87" i="1" s="1"/>
  <c r="F3" i="1" s="1"/>
  <c r="F87" i="1" s="1"/>
  <c r="G3" i="1" s="1"/>
  <c r="G87" i="1" s="1"/>
  <c r="H3" i="1" s="1"/>
  <c r="H87" i="1" s="1"/>
  <c r="I3" i="1" s="1"/>
  <c r="I87" i="1" s="1"/>
  <c r="J3" i="1" s="1"/>
  <c r="J87" i="1" s="1"/>
  <c r="K3" i="1" s="1"/>
  <c r="K87" i="1" s="1"/>
  <c r="L3" i="1" s="1"/>
  <c r="L87" i="1" s="1"/>
  <c r="M3" i="1" s="1"/>
  <c r="M87" i="1" s="1"/>
  <c r="N3" i="1" s="1"/>
  <c r="N87" i="1" s="1"/>
  <c r="O3" i="1" s="1"/>
  <c r="O87" i="1" s="1"/>
  <c r="P3" i="1" s="1"/>
  <c r="P87" i="1" s="1"/>
  <c r="Q3" i="1" s="1"/>
  <c r="Q87" i="1" s="1"/>
  <c r="R3" i="1" s="1"/>
  <c r="R87" i="1" s="1"/>
  <c r="S3" i="1" s="1"/>
  <c r="S87" i="1" s="1"/>
  <c r="T3" i="1" s="1"/>
  <c r="T87" i="1" s="1"/>
  <c r="U3" i="1" s="1"/>
  <c r="U87" i="1" s="1"/>
  <c r="V3" i="1" s="1"/>
  <c r="V87" i="1" s="1"/>
  <c r="W3" i="1" s="1"/>
  <c r="W87" i="1" s="1"/>
</calcChain>
</file>

<file path=xl/sharedStrings.xml><?xml version="1.0" encoding="utf-8"?>
<sst xmlns="http://schemas.openxmlformats.org/spreadsheetml/2006/main" count="194" uniqueCount="117">
  <si>
    <t>Поступление от продажи продукции А</t>
  </si>
  <si>
    <t>Количество, ед (кг, шт, тонн, кв.м. и т.п.)</t>
  </si>
  <si>
    <t>4 кв. 2022</t>
  </si>
  <si>
    <t>1 кв. 2023</t>
  </si>
  <si>
    <t>2 кв. 2023</t>
  </si>
  <si>
    <t>3 кв. 2023</t>
  </si>
  <si>
    <t>4 кв. 2023</t>
  </si>
  <si>
    <t>1 кв. 2024</t>
  </si>
  <si>
    <t>2 кв. 2024</t>
  </si>
  <si>
    <t>3 кв. 2024</t>
  </si>
  <si>
    <t>4 кв. 2024</t>
  </si>
  <si>
    <t>1 кв. 2025</t>
  </si>
  <si>
    <t>2 кв. 2025</t>
  </si>
  <si>
    <t>3 кв. 2025</t>
  </si>
  <si>
    <t>4 кв. 2025</t>
  </si>
  <si>
    <t>1 кв. 2026</t>
  </si>
  <si>
    <t>2 кв. 2026</t>
  </si>
  <si>
    <t>3 кв. 2026</t>
  </si>
  <si>
    <t>4 кв. 2026</t>
  </si>
  <si>
    <t>1 кв. 2027</t>
  </si>
  <si>
    <t>2 кв. 2027</t>
  </si>
  <si>
    <t>3 кв. 2027</t>
  </si>
  <si>
    <t>4 кв. 2027</t>
  </si>
  <si>
    <t>Денежные средства на начало периода</t>
  </si>
  <si>
    <t>Бюджет движения денежных средств, руб.</t>
  </si>
  <si>
    <t>Поступление от продажи продукции Б</t>
  </si>
  <si>
    <t>Поступление от продажи продукции В</t>
  </si>
  <si>
    <t>Поступление от продажи продукции Г</t>
  </si>
  <si>
    <t>Поступление от продажи продукции Д</t>
  </si>
  <si>
    <t>Поступление от продажи продукции, выполнения работ, оказания услуг</t>
  </si>
  <si>
    <t>Поступления от операционной деятельности</t>
  </si>
  <si>
    <t>Выбытия от операционной деятельности</t>
  </si>
  <si>
    <t>Прочие поступления</t>
  </si>
  <si>
    <t>Оплата сырья и материалов (корма, топливо, семена, СЗР и т.п.)</t>
  </si>
  <si>
    <t>Арендные платежи</t>
  </si>
  <si>
    <t>Налоги</t>
  </si>
  <si>
    <t>Прочие выплаты</t>
  </si>
  <si>
    <t>Заработная плата всего</t>
  </si>
  <si>
    <t>Заработная плата рабочих</t>
  </si>
  <si>
    <t>Ед.изм.</t>
  </si>
  <si>
    <t>руб.</t>
  </si>
  <si>
    <t>ед</t>
  </si>
  <si>
    <t>ед.</t>
  </si>
  <si>
    <t>чел</t>
  </si>
  <si>
    <t>Рабочие</t>
  </si>
  <si>
    <t>Заработная плата бухгалтера</t>
  </si>
  <si>
    <t>Бухгалтер</t>
  </si>
  <si>
    <t>Заработная плата зоотехника</t>
  </si>
  <si>
    <t>Зоотехник</t>
  </si>
  <si>
    <t>Заработная плата прочего персонала</t>
  </si>
  <si>
    <t>Прочий персонал</t>
  </si>
  <si>
    <t>Оклад рабочего квартальный</t>
  </si>
  <si>
    <t>Оклад бухгалтера квартальный</t>
  </si>
  <si>
    <t>Оклад зоотехника квартальный</t>
  </si>
  <si>
    <t>Оклад прочего персонала квартальный</t>
  </si>
  <si>
    <t>ЕСХН (Налог на прибыль, УСН, АУСН, ПСН, НПД)</t>
  </si>
  <si>
    <t>Транспортный налог</t>
  </si>
  <si>
    <t>Земельный налог</t>
  </si>
  <si>
    <t>Исходящий НДС (наша реализация)</t>
  </si>
  <si>
    <t>Входящий НДС (наши покупки)</t>
  </si>
  <si>
    <t>НДФЛ (с ФОТ 13%)</t>
  </si>
  <si>
    <t>Социальные взносы 30%</t>
  </si>
  <si>
    <t>Налог на имущество 2,2%</t>
  </si>
  <si>
    <t>НДС (исх НДС-вход НДС)</t>
  </si>
  <si>
    <t>Цена, руб. без НДС</t>
  </si>
  <si>
    <t>Прочие налоги</t>
  </si>
  <si>
    <t>ДЕНЕЖНЫЕ ПОТОКИ ОТ ОПЕРАЦИОННОЙ ДЕЯТЕЛЬНОСТИ</t>
  </si>
  <si>
    <t>Поступления от инвестиционной деятельности</t>
  </si>
  <si>
    <t>Инвестиции в земельные участки</t>
  </si>
  <si>
    <t>Инвестиции в здания и сооружения</t>
  </si>
  <si>
    <t>Инвестиции в оборудование и прочие активы</t>
  </si>
  <si>
    <t>Инвестиции в нематериальные активы</t>
  </si>
  <si>
    <t>Инвестиции в финансовые активы</t>
  </si>
  <si>
    <t>Выручка от реализации активов</t>
  </si>
  <si>
    <t>Выбытия от инвестиционной деятельности</t>
  </si>
  <si>
    <t>ДЕНЕЖНЫЕ ПОТОКИ ОТ ИНВЕСТИЦИОННОЙ ДЕЯТЕЛЬНОСТИ</t>
  </si>
  <si>
    <t>Поступления собственного капитала</t>
  </si>
  <si>
    <t>Поступления кредитов</t>
  </si>
  <si>
    <t>Возврат кредитов</t>
  </si>
  <si>
    <t>Выплата дивидендов</t>
  </si>
  <si>
    <t>Поступления от финансовой деятельности</t>
  </si>
  <si>
    <t>Выбытия от финансовой деятельности</t>
  </si>
  <si>
    <t>ДЕНЕЖНЫЕ ПОТОКИ ОТ ФИНАНСОВОЙ ДЕЯТЕЛЬНОСТИ</t>
  </si>
  <si>
    <t>Денежные средства на конец периода</t>
  </si>
  <si>
    <t>Поступление от продажи продукции Е</t>
  </si>
  <si>
    <t>Выплата процентов по кредитам (например, ставка 10%)</t>
  </si>
  <si>
    <t>Чистый денежный доход</t>
  </si>
  <si>
    <t>Денежные потоки за период</t>
  </si>
  <si>
    <t>Простой срок окупаемости, лет</t>
  </si>
  <si>
    <t>положительный или отрицательный</t>
  </si>
  <si>
    <t>Рентабельность инвестиций на весь период планирования, %</t>
  </si>
  <si>
    <t>в среднем за год</t>
  </si>
  <si>
    <t>Валютные</t>
  </si>
  <si>
    <t>Коммерческие (цена, объем продаж, структура продаж, затраты, действия конкурентов)</t>
  </si>
  <si>
    <t>Оценка рисков (идентификация рисков и меры по их устранению или нивелированию)</t>
  </si>
  <si>
    <t>Финансовые (ошибка в финансовом планировании, риск ликвидности, ставка кредитования, кассовые разрывы, отказ в кредитовании, неисполнение обязательств, потребность в дополнительном финансировании)</t>
  </si>
  <si>
    <t>Технологические (технологические сбои, простои, качество сырья, оборудования, готовой продукции)</t>
  </si>
  <si>
    <t>Риски периода строительства (риски подрядчика) (увеличесние сроков, удорожаение, изменение проекта, банкротство подрядчика)</t>
  </si>
  <si>
    <t>Правовые (лицензии, сертификаты, разрешения, действия контролирующих органов, судебные иски, споры, конфликты акционеров, таможенное оформление)</t>
  </si>
  <si>
    <t>Политические (изменение в регулировании, запрет на деятельность, изменение налогообложения, санкции)</t>
  </si>
  <si>
    <t>Риски поставщиков / покупателей (риск отказа, нерыночные условия, качество, банкротство контрагентов)</t>
  </si>
  <si>
    <t>Экологические (штрафы, приостановка или прекращение деятельности, ущерб репутации)</t>
  </si>
  <si>
    <t>Криминальные (хищение, обман со стороны контрагентов, вывод активов, денежных потоков, рейдеры)</t>
  </si>
  <si>
    <t>Риски, связанные с чрезвычайными ситуациями (стихийные бедствия, пожары, аварии, техногенные катастрофы)</t>
  </si>
  <si>
    <t>Фактор</t>
  </si>
  <si>
    <t>Падение продаж</t>
  </si>
  <si>
    <t>Разрешение на строительство</t>
  </si>
  <si>
    <t>Рост цен на сырье и материалы</t>
  </si>
  <si>
    <t>Значимость</t>
  </si>
  <si>
    <t>Вероятность</t>
  </si>
  <si>
    <t>Мероприятия</t>
  </si>
  <si>
    <t>Высокая</t>
  </si>
  <si>
    <t>Низкая</t>
  </si>
  <si>
    <t>Средняя</t>
  </si>
  <si>
    <t>Выявление факторов риска</t>
  </si>
  <si>
    <t>Сценарии (оптимистичный, оптимальный, писсемистичный), стресс-тесты</t>
  </si>
  <si>
    <t>Анализ чувствительности, оценка запаса прочности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</si>
</sst>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0" fillId="2" borderId="1" xfId="0" applyFill="1" applyBorder="1"/>
    <xf numFmtId="164" fontId="0" fillId="2" borderId="1" xfId="1" applyNumberFormat="1" applyFont="1" applyFill="1" applyBorder="1" applyAlignment="1">
      <alignment horizontal="right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vertical="center"/>
    </xf>
    <xf numFmtId="0" fontId="2" fillId="2" borderId="1" xfId="0" applyFont="1" applyFill="1" applyBorder="1"/>
    <xf numFmtId="164" fontId="2" fillId="2" borderId="1" xfId="1" applyNumberFormat="1" applyFont="1" applyFill="1" applyBorder="1" applyAlignment="1">
      <alignment horizontal="right" vertical="center"/>
    </xf>
    <xf numFmtId="0" fontId="2" fillId="0" borderId="0" xfId="0" applyFont="1"/>
    <xf numFmtId="0" fontId="0" fillId="2" borderId="0" xfId="0" applyFill="1"/>
    <xf numFmtId="164" fontId="2" fillId="2" borderId="1" xfId="1" applyNumberFormat="1" applyFont="1" applyFill="1" applyBorder="1" applyAlignment="1">
      <alignment vertical="center"/>
    </xf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0" fontId="2" fillId="5" borderId="1" xfId="0" applyFont="1" applyFill="1" applyBorder="1"/>
    <xf numFmtId="164" fontId="2" fillId="5" borderId="1" xfId="1" applyNumberFormat="1" applyFont="1" applyFill="1" applyBorder="1" applyAlignment="1">
      <alignment vertical="center"/>
    </xf>
    <xf numFmtId="0" fontId="2" fillId="5" borderId="0" xfId="0" applyFont="1" applyFill="1"/>
    <xf numFmtId="0" fontId="0" fillId="5" borderId="1" xfId="0" applyFill="1" applyBorder="1"/>
    <xf numFmtId="164" fontId="0" fillId="5" borderId="1" xfId="1" applyNumberFormat="1" applyFont="1" applyFill="1" applyBorder="1" applyAlignment="1">
      <alignment vertical="center"/>
    </xf>
    <xf numFmtId="0" fontId="0" fillId="5" borderId="0" xfId="0" applyFill="1"/>
    <xf numFmtId="0" fontId="2" fillId="4" borderId="1" xfId="0" applyFont="1" applyFill="1" applyBorder="1"/>
    <xf numFmtId="164" fontId="2" fillId="4" borderId="1" xfId="1" applyNumberFormat="1" applyFont="1" applyFill="1" applyBorder="1" applyAlignment="1">
      <alignment vertical="center"/>
    </xf>
    <xf numFmtId="0" fontId="2" fillId="4" borderId="0" xfId="0" applyFont="1" applyFill="1"/>
    <xf numFmtId="0" fontId="0" fillId="4" borderId="1" xfId="0" applyFill="1" applyBorder="1"/>
    <xf numFmtId="164" fontId="0" fillId="4" borderId="1" xfId="1" applyNumberFormat="1" applyFont="1" applyFill="1" applyBorder="1" applyAlignment="1">
      <alignment vertical="center"/>
    </xf>
    <xf numFmtId="0" fontId="0" fillId="4" borderId="0" xfId="0" applyFill="1"/>
    <xf numFmtId="0" fontId="2" fillId="6" borderId="1" xfId="0" applyFont="1" applyFill="1" applyBorder="1"/>
    <xf numFmtId="164" fontId="2" fillId="6" borderId="1" xfId="1" applyNumberFormat="1" applyFont="1" applyFill="1" applyBorder="1" applyAlignment="1">
      <alignment vertical="center"/>
    </xf>
    <xf numFmtId="164" fontId="2" fillId="6" borderId="1" xfId="1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2"/>
    <cellStyle name="Процент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02"/>
  <sheetViews>
    <sheetView tabSelected="1" zoomScaleNormal="100" workbookViewId="0">
      <selection activeCell="F29" sqref="F29"/>
    </sheetView>
  </sheetViews>
  <sheetFormatPr defaultRowHeight="15" outlineLevelRow="2" x14ac:dyDescent="0.25"/>
  <cols>
    <col min="1" max="1" width="71.42578125" customWidth="1"/>
    <col min="2" max="2" width="9.85546875" customWidth="1"/>
    <col min="3" max="23" width="14.7109375" customWidth="1"/>
    <col min="24" max="121" width="9.140625" style="15"/>
  </cols>
  <sheetData>
    <row r="1" spans="1:121" x14ac:dyDescent="0.25">
      <c r="A1" t="s">
        <v>24</v>
      </c>
    </row>
    <row r="2" spans="1:121" x14ac:dyDescent="0.25">
      <c r="A2" s="1"/>
      <c r="B2" s="1" t="s">
        <v>39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</row>
    <row r="3" spans="1:121" s="11" customFormat="1" x14ac:dyDescent="0.25">
      <c r="A3" s="29" t="s">
        <v>23</v>
      </c>
      <c r="B3" s="29" t="s">
        <v>40</v>
      </c>
      <c r="C3" s="31">
        <v>1000</v>
      </c>
      <c r="D3" s="31">
        <f>C87</f>
        <v>73940</v>
      </c>
      <c r="E3" s="31">
        <f t="shared" ref="E3:W3" si="0">D87</f>
        <v>-100626</v>
      </c>
      <c r="F3" s="31">
        <f t="shared" si="0"/>
        <v>-269192</v>
      </c>
      <c r="G3" s="31">
        <f t="shared" si="0"/>
        <v>-431758</v>
      </c>
      <c r="H3" s="31">
        <f t="shared" si="0"/>
        <v>-588324</v>
      </c>
      <c r="I3" s="31">
        <f t="shared" si="0"/>
        <v>38110</v>
      </c>
      <c r="J3" s="31">
        <f t="shared" si="0"/>
        <v>670544</v>
      </c>
      <c r="K3" s="31">
        <f t="shared" si="0"/>
        <v>1308978</v>
      </c>
      <c r="L3" s="31">
        <f t="shared" si="0"/>
        <v>1953412</v>
      </c>
      <c r="M3" s="31">
        <f t="shared" si="0"/>
        <v>2603846</v>
      </c>
      <c r="N3" s="31">
        <f t="shared" si="0"/>
        <v>3260280</v>
      </c>
      <c r="O3" s="31">
        <f t="shared" si="0"/>
        <v>3922714</v>
      </c>
      <c r="P3" s="31">
        <f t="shared" si="0"/>
        <v>4591148</v>
      </c>
      <c r="Q3" s="31">
        <f t="shared" si="0"/>
        <v>5265582</v>
      </c>
      <c r="R3" s="31">
        <f t="shared" si="0"/>
        <v>5946016</v>
      </c>
      <c r="S3" s="31">
        <f t="shared" si="0"/>
        <v>6632450</v>
      </c>
      <c r="T3" s="31">
        <f t="shared" si="0"/>
        <v>7324884</v>
      </c>
      <c r="U3" s="31">
        <f t="shared" si="0"/>
        <v>8023318</v>
      </c>
      <c r="V3" s="31">
        <f t="shared" si="0"/>
        <v>8727752</v>
      </c>
      <c r="W3" s="31">
        <f t="shared" si="0"/>
        <v>9438186</v>
      </c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</row>
    <row r="4" spans="1:121" ht="7.5" customHeight="1" x14ac:dyDescent="0.2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121" ht="14.25" customHeight="1" x14ac:dyDescent="0.25">
      <c r="A5" s="9" t="s">
        <v>30</v>
      </c>
      <c r="B5" s="9" t="s">
        <v>40</v>
      </c>
      <c r="C5" s="10">
        <f>C7+C27</f>
        <v>2720100</v>
      </c>
      <c r="D5" s="10">
        <f t="shared" ref="D5:W5" si="1">D7+D27</f>
        <v>2720100</v>
      </c>
      <c r="E5" s="10">
        <f t="shared" si="1"/>
        <v>2720100</v>
      </c>
      <c r="F5" s="10">
        <f t="shared" si="1"/>
        <v>2720100</v>
      </c>
      <c r="G5" s="10">
        <f t="shared" si="1"/>
        <v>2720100</v>
      </c>
      <c r="H5" s="10">
        <f t="shared" si="1"/>
        <v>4220100</v>
      </c>
      <c r="I5" s="10">
        <f t="shared" si="1"/>
        <v>4220100</v>
      </c>
      <c r="J5" s="10">
        <f t="shared" si="1"/>
        <v>4220100</v>
      </c>
      <c r="K5" s="10">
        <f t="shared" si="1"/>
        <v>4220100</v>
      </c>
      <c r="L5" s="10">
        <f t="shared" si="1"/>
        <v>4220100</v>
      </c>
      <c r="M5" s="10">
        <f t="shared" si="1"/>
        <v>4220100</v>
      </c>
      <c r="N5" s="10">
        <f t="shared" si="1"/>
        <v>4220100</v>
      </c>
      <c r="O5" s="10">
        <f t="shared" si="1"/>
        <v>4220100</v>
      </c>
      <c r="P5" s="10">
        <f t="shared" si="1"/>
        <v>4220100</v>
      </c>
      <c r="Q5" s="10">
        <f t="shared" si="1"/>
        <v>4220100</v>
      </c>
      <c r="R5" s="10">
        <f t="shared" si="1"/>
        <v>4220100</v>
      </c>
      <c r="S5" s="10">
        <f t="shared" si="1"/>
        <v>4220100</v>
      </c>
      <c r="T5" s="10">
        <f t="shared" si="1"/>
        <v>4220100</v>
      </c>
      <c r="U5" s="10">
        <f t="shared" si="1"/>
        <v>4220100</v>
      </c>
      <c r="V5" s="10">
        <f t="shared" si="1"/>
        <v>4220100</v>
      </c>
      <c r="W5" s="10">
        <f t="shared" si="1"/>
        <v>4220100</v>
      </c>
    </row>
    <row r="6" spans="1:121" ht="14.25" customHeight="1" x14ac:dyDescent="0.25">
      <c r="A6" s="5"/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121" ht="13.5" customHeight="1" x14ac:dyDescent="0.25">
      <c r="A7" s="5" t="s">
        <v>29</v>
      </c>
      <c r="B7" s="5" t="s">
        <v>40</v>
      </c>
      <c r="C7" s="6">
        <f>C20+C17+C14+C11+C4+C23</f>
        <v>2720000</v>
      </c>
      <c r="D7" s="6">
        <f t="shared" ref="D7:W7" si="2">D20+D17+D14+D11+D4+D23</f>
        <v>2720000</v>
      </c>
      <c r="E7" s="6">
        <f t="shared" si="2"/>
        <v>2720000</v>
      </c>
      <c r="F7" s="6">
        <f t="shared" si="2"/>
        <v>2720000</v>
      </c>
      <c r="G7" s="6">
        <f t="shared" si="2"/>
        <v>2720000</v>
      </c>
      <c r="H7" s="6">
        <f t="shared" si="2"/>
        <v>4220000</v>
      </c>
      <c r="I7" s="6">
        <f t="shared" si="2"/>
        <v>4220000</v>
      </c>
      <c r="J7" s="6">
        <f t="shared" si="2"/>
        <v>4220000</v>
      </c>
      <c r="K7" s="6">
        <f t="shared" si="2"/>
        <v>4220000</v>
      </c>
      <c r="L7" s="6">
        <f t="shared" si="2"/>
        <v>4220000</v>
      </c>
      <c r="M7" s="6">
        <f t="shared" si="2"/>
        <v>4220000</v>
      </c>
      <c r="N7" s="6">
        <f t="shared" si="2"/>
        <v>4220000</v>
      </c>
      <c r="O7" s="6">
        <f t="shared" si="2"/>
        <v>4220000</v>
      </c>
      <c r="P7" s="6">
        <f t="shared" si="2"/>
        <v>4220000</v>
      </c>
      <c r="Q7" s="6">
        <f t="shared" si="2"/>
        <v>4220000</v>
      </c>
      <c r="R7" s="6">
        <f t="shared" si="2"/>
        <v>4220000</v>
      </c>
      <c r="S7" s="6">
        <f t="shared" si="2"/>
        <v>4220000</v>
      </c>
      <c r="T7" s="6">
        <f t="shared" si="2"/>
        <v>4220000</v>
      </c>
      <c r="U7" s="6">
        <f t="shared" si="2"/>
        <v>4220000</v>
      </c>
      <c r="V7" s="6">
        <f t="shared" si="2"/>
        <v>4220000</v>
      </c>
      <c r="W7" s="6">
        <f t="shared" si="2"/>
        <v>4220000</v>
      </c>
    </row>
    <row r="8" spans="1:121" hidden="1" outlineLevel="1" x14ac:dyDescent="0.25">
      <c r="A8" s="5" t="s">
        <v>0</v>
      </c>
      <c r="B8" s="5" t="s">
        <v>40</v>
      </c>
      <c r="C8" s="6">
        <f>C9*C10</f>
        <v>1200000</v>
      </c>
      <c r="D8" s="6">
        <f t="shared" ref="D8:W8" si="3">D9*D10</f>
        <v>1200000</v>
      </c>
      <c r="E8" s="6">
        <f t="shared" si="3"/>
        <v>1200000</v>
      </c>
      <c r="F8" s="6">
        <f t="shared" si="3"/>
        <v>1200000</v>
      </c>
      <c r="G8" s="6">
        <f t="shared" si="3"/>
        <v>1200000</v>
      </c>
      <c r="H8" s="6">
        <f t="shared" si="3"/>
        <v>1200000</v>
      </c>
      <c r="I8" s="6">
        <f t="shared" si="3"/>
        <v>1200000</v>
      </c>
      <c r="J8" s="6">
        <f t="shared" si="3"/>
        <v>1200000</v>
      </c>
      <c r="K8" s="6">
        <f t="shared" si="3"/>
        <v>1200000</v>
      </c>
      <c r="L8" s="6">
        <f t="shared" si="3"/>
        <v>1200000</v>
      </c>
      <c r="M8" s="6">
        <f t="shared" si="3"/>
        <v>1200000</v>
      </c>
      <c r="N8" s="6">
        <f t="shared" si="3"/>
        <v>1200000</v>
      </c>
      <c r="O8" s="6">
        <f t="shared" si="3"/>
        <v>1200000</v>
      </c>
      <c r="P8" s="6">
        <f t="shared" si="3"/>
        <v>1200000</v>
      </c>
      <c r="Q8" s="6">
        <f t="shared" si="3"/>
        <v>1200000</v>
      </c>
      <c r="R8" s="6">
        <f t="shared" si="3"/>
        <v>1200000</v>
      </c>
      <c r="S8" s="6">
        <f t="shared" si="3"/>
        <v>1200000</v>
      </c>
      <c r="T8" s="6">
        <f t="shared" si="3"/>
        <v>1200000</v>
      </c>
      <c r="U8" s="6">
        <f t="shared" si="3"/>
        <v>1200000</v>
      </c>
      <c r="V8" s="6">
        <f t="shared" si="3"/>
        <v>1200000</v>
      </c>
      <c r="W8" s="6">
        <f t="shared" si="3"/>
        <v>1200000</v>
      </c>
    </row>
    <row r="9" spans="1:121" hidden="1" outlineLevel="2" x14ac:dyDescent="0.25">
      <c r="A9" s="5" t="s">
        <v>1</v>
      </c>
      <c r="B9" s="5" t="s">
        <v>41</v>
      </c>
      <c r="C9" s="6">
        <v>1500</v>
      </c>
      <c r="D9" s="6">
        <v>1500</v>
      </c>
      <c r="E9" s="6">
        <v>1500</v>
      </c>
      <c r="F9" s="6">
        <v>1500</v>
      </c>
      <c r="G9" s="6">
        <v>1500</v>
      </c>
      <c r="H9" s="6">
        <v>1500</v>
      </c>
      <c r="I9" s="6">
        <v>1500</v>
      </c>
      <c r="J9" s="6">
        <v>1500</v>
      </c>
      <c r="K9" s="6">
        <v>1500</v>
      </c>
      <c r="L9" s="6">
        <v>1500</v>
      </c>
      <c r="M9" s="6">
        <v>1500</v>
      </c>
      <c r="N9" s="6">
        <v>1500</v>
      </c>
      <c r="O9" s="6">
        <v>1500</v>
      </c>
      <c r="P9" s="6">
        <v>1500</v>
      </c>
      <c r="Q9" s="6">
        <v>1500</v>
      </c>
      <c r="R9" s="6">
        <v>1500</v>
      </c>
      <c r="S9" s="6">
        <v>1500</v>
      </c>
      <c r="T9" s="6">
        <v>1500</v>
      </c>
      <c r="U9" s="6">
        <v>1500</v>
      </c>
      <c r="V9" s="6">
        <v>1500</v>
      </c>
      <c r="W9" s="6">
        <v>1500</v>
      </c>
    </row>
    <row r="10" spans="1:121" hidden="1" outlineLevel="2" x14ac:dyDescent="0.25">
      <c r="A10" s="5" t="s">
        <v>64</v>
      </c>
      <c r="B10" s="5" t="s">
        <v>40</v>
      </c>
      <c r="C10" s="6">
        <v>800</v>
      </c>
      <c r="D10" s="6">
        <v>800</v>
      </c>
      <c r="E10" s="6">
        <v>800</v>
      </c>
      <c r="F10" s="6">
        <v>800</v>
      </c>
      <c r="G10" s="6">
        <v>800</v>
      </c>
      <c r="H10" s="6">
        <v>800</v>
      </c>
      <c r="I10" s="6">
        <v>800</v>
      </c>
      <c r="J10" s="6">
        <v>800</v>
      </c>
      <c r="K10" s="6">
        <v>800</v>
      </c>
      <c r="L10" s="6">
        <v>800</v>
      </c>
      <c r="M10" s="6">
        <v>800</v>
      </c>
      <c r="N10" s="6">
        <v>800</v>
      </c>
      <c r="O10" s="6">
        <v>800</v>
      </c>
      <c r="P10" s="6">
        <v>800</v>
      </c>
      <c r="Q10" s="6">
        <v>800</v>
      </c>
      <c r="R10" s="6">
        <v>800</v>
      </c>
      <c r="S10" s="6">
        <v>800</v>
      </c>
      <c r="T10" s="6">
        <v>800</v>
      </c>
      <c r="U10" s="6">
        <v>800</v>
      </c>
      <c r="V10" s="6">
        <v>800</v>
      </c>
      <c r="W10" s="6">
        <v>800</v>
      </c>
    </row>
    <row r="11" spans="1:121" hidden="1" outlineLevel="1" x14ac:dyDescent="0.25">
      <c r="A11" s="5" t="s">
        <v>25</v>
      </c>
      <c r="B11" s="5" t="s">
        <v>40</v>
      </c>
      <c r="C11" s="6">
        <f>C12*C13</f>
        <v>540000</v>
      </c>
      <c r="D11" s="6">
        <f t="shared" ref="D11:W11" si="4">D12*D13</f>
        <v>540000</v>
      </c>
      <c r="E11" s="6">
        <f t="shared" si="4"/>
        <v>540000</v>
      </c>
      <c r="F11" s="6">
        <f t="shared" si="4"/>
        <v>540000</v>
      </c>
      <c r="G11" s="6">
        <f t="shared" si="4"/>
        <v>540000</v>
      </c>
      <c r="H11" s="6">
        <f t="shared" si="4"/>
        <v>540000</v>
      </c>
      <c r="I11" s="6">
        <f t="shared" si="4"/>
        <v>540000</v>
      </c>
      <c r="J11" s="6">
        <f t="shared" si="4"/>
        <v>540000</v>
      </c>
      <c r="K11" s="6">
        <f t="shared" si="4"/>
        <v>540000</v>
      </c>
      <c r="L11" s="6">
        <f t="shared" si="4"/>
        <v>540000</v>
      </c>
      <c r="M11" s="6">
        <f t="shared" si="4"/>
        <v>540000</v>
      </c>
      <c r="N11" s="6">
        <f t="shared" si="4"/>
        <v>540000</v>
      </c>
      <c r="O11" s="6">
        <f t="shared" si="4"/>
        <v>540000</v>
      </c>
      <c r="P11" s="6">
        <f t="shared" si="4"/>
        <v>540000</v>
      </c>
      <c r="Q11" s="6">
        <f t="shared" si="4"/>
        <v>540000</v>
      </c>
      <c r="R11" s="6">
        <f t="shared" si="4"/>
        <v>540000</v>
      </c>
      <c r="S11" s="6">
        <f t="shared" si="4"/>
        <v>540000</v>
      </c>
      <c r="T11" s="6">
        <f t="shared" si="4"/>
        <v>540000</v>
      </c>
      <c r="U11" s="6">
        <f t="shared" si="4"/>
        <v>540000</v>
      </c>
      <c r="V11" s="6">
        <f t="shared" si="4"/>
        <v>540000</v>
      </c>
      <c r="W11" s="6">
        <f t="shared" si="4"/>
        <v>540000</v>
      </c>
    </row>
    <row r="12" spans="1:121" hidden="1" outlineLevel="2" x14ac:dyDescent="0.25">
      <c r="A12" s="5" t="s">
        <v>1</v>
      </c>
      <c r="B12" s="5" t="s">
        <v>42</v>
      </c>
      <c r="C12" s="6">
        <v>1800</v>
      </c>
      <c r="D12" s="6">
        <v>1800</v>
      </c>
      <c r="E12" s="6">
        <v>1800</v>
      </c>
      <c r="F12" s="6">
        <v>1800</v>
      </c>
      <c r="G12" s="6">
        <v>1800</v>
      </c>
      <c r="H12" s="6">
        <v>1800</v>
      </c>
      <c r="I12" s="6">
        <v>1800</v>
      </c>
      <c r="J12" s="6">
        <v>1800</v>
      </c>
      <c r="K12" s="6">
        <v>1800</v>
      </c>
      <c r="L12" s="6">
        <v>1800</v>
      </c>
      <c r="M12" s="6">
        <v>1800</v>
      </c>
      <c r="N12" s="6">
        <v>1800</v>
      </c>
      <c r="O12" s="6">
        <v>1800</v>
      </c>
      <c r="P12" s="6">
        <v>1800</v>
      </c>
      <c r="Q12" s="6">
        <v>1800</v>
      </c>
      <c r="R12" s="6">
        <v>1800</v>
      </c>
      <c r="S12" s="6">
        <v>1800</v>
      </c>
      <c r="T12" s="6">
        <v>1800</v>
      </c>
      <c r="U12" s="6">
        <v>1800</v>
      </c>
      <c r="V12" s="6">
        <v>1800</v>
      </c>
      <c r="W12" s="6">
        <v>1800</v>
      </c>
    </row>
    <row r="13" spans="1:121" hidden="1" outlineLevel="2" x14ac:dyDescent="0.25">
      <c r="A13" s="5" t="s">
        <v>64</v>
      </c>
      <c r="B13" s="5" t="s">
        <v>40</v>
      </c>
      <c r="C13" s="6">
        <v>300</v>
      </c>
      <c r="D13" s="6">
        <v>300</v>
      </c>
      <c r="E13" s="6">
        <v>300</v>
      </c>
      <c r="F13" s="6">
        <v>300</v>
      </c>
      <c r="G13" s="6">
        <v>300</v>
      </c>
      <c r="H13" s="6">
        <v>300</v>
      </c>
      <c r="I13" s="6">
        <v>300</v>
      </c>
      <c r="J13" s="6">
        <v>300</v>
      </c>
      <c r="K13" s="6">
        <v>300</v>
      </c>
      <c r="L13" s="6">
        <v>300</v>
      </c>
      <c r="M13" s="6">
        <v>300</v>
      </c>
      <c r="N13" s="6">
        <v>300</v>
      </c>
      <c r="O13" s="6">
        <v>300</v>
      </c>
      <c r="P13" s="6">
        <v>300</v>
      </c>
      <c r="Q13" s="6">
        <v>300</v>
      </c>
      <c r="R13" s="6">
        <v>300</v>
      </c>
      <c r="S13" s="6">
        <v>300</v>
      </c>
      <c r="T13" s="6">
        <v>300</v>
      </c>
      <c r="U13" s="6">
        <v>300</v>
      </c>
      <c r="V13" s="6">
        <v>300</v>
      </c>
      <c r="W13" s="6">
        <v>300</v>
      </c>
    </row>
    <row r="14" spans="1:121" hidden="1" outlineLevel="1" x14ac:dyDescent="0.25">
      <c r="A14" s="5" t="s">
        <v>26</v>
      </c>
      <c r="B14" s="5" t="s">
        <v>40</v>
      </c>
      <c r="C14" s="6">
        <f>C15*C16</f>
        <v>80000</v>
      </c>
      <c r="D14" s="6">
        <f t="shared" ref="D14:W14" si="5">D15*D16</f>
        <v>80000</v>
      </c>
      <c r="E14" s="6">
        <f t="shared" si="5"/>
        <v>80000</v>
      </c>
      <c r="F14" s="6">
        <f t="shared" si="5"/>
        <v>80000</v>
      </c>
      <c r="G14" s="6">
        <f t="shared" si="5"/>
        <v>80000</v>
      </c>
      <c r="H14" s="6">
        <f t="shared" si="5"/>
        <v>80000</v>
      </c>
      <c r="I14" s="6">
        <f t="shared" si="5"/>
        <v>80000</v>
      </c>
      <c r="J14" s="6">
        <f t="shared" si="5"/>
        <v>80000</v>
      </c>
      <c r="K14" s="6">
        <f t="shared" si="5"/>
        <v>80000</v>
      </c>
      <c r="L14" s="6">
        <f t="shared" si="5"/>
        <v>80000</v>
      </c>
      <c r="M14" s="6">
        <f t="shared" si="5"/>
        <v>80000</v>
      </c>
      <c r="N14" s="6">
        <f t="shared" si="5"/>
        <v>80000</v>
      </c>
      <c r="O14" s="6">
        <f t="shared" si="5"/>
        <v>80000</v>
      </c>
      <c r="P14" s="6">
        <f t="shared" si="5"/>
        <v>80000</v>
      </c>
      <c r="Q14" s="6">
        <f t="shared" si="5"/>
        <v>80000</v>
      </c>
      <c r="R14" s="6">
        <f t="shared" si="5"/>
        <v>80000</v>
      </c>
      <c r="S14" s="6">
        <f t="shared" si="5"/>
        <v>80000</v>
      </c>
      <c r="T14" s="6">
        <f t="shared" si="5"/>
        <v>80000</v>
      </c>
      <c r="U14" s="6">
        <f t="shared" si="5"/>
        <v>80000</v>
      </c>
      <c r="V14" s="6">
        <f t="shared" si="5"/>
        <v>80000</v>
      </c>
      <c r="W14" s="6">
        <f t="shared" si="5"/>
        <v>80000</v>
      </c>
    </row>
    <row r="15" spans="1:121" hidden="1" outlineLevel="2" x14ac:dyDescent="0.25">
      <c r="A15" s="5" t="s">
        <v>1</v>
      </c>
      <c r="B15" s="5" t="s">
        <v>42</v>
      </c>
      <c r="C15" s="6">
        <v>200</v>
      </c>
      <c r="D15" s="6">
        <v>200</v>
      </c>
      <c r="E15" s="6">
        <v>200</v>
      </c>
      <c r="F15" s="6">
        <v>200</v>
      </c>
      <c r="G15" s="6">
        <v>200</v>
      </c>
      <c r="H15" s="6">
        <v>200</v>
      </c>
      <c r="I15" s="6">
        <v>200</v>
      </c>
      <c r="J15" s="6">
        <v>200</v>
      </c>
      <c r="K15" s="6">
        <v>200</v>
      </c>
      <c r="L15" s="6">
        <v>200</v>
      </c>
      <c r="M15" s="6">
        <v>200</v>
      </c>
      <c r="N15" s="6">
        <v>200</v>
      </c>
      <c r="O15" s="6">
        <v>200</v>
      </c>
      <c r="P15" s="6">
        <v>200</v>
      </c>
      <c r="Q15" s="6">
        <v>200</v>
      </c>
      <c r="R15" s="6">
        <v>200</v>
      </c>
      <c r="S15" s="6">
        <v>200</v>
      </c>
      <c r="T15" s="6">
        <v>200</v>
      </c>
      <c r="U15" s="6">
        <v>200</v>
      </c>
      <c r="V15" s="6">
        <v>200</v>
      </c>
      <c r="W15" s="6">
        <v>200</v>
      </c>
    </row>
    <row r="16" spans="1:121" hidden="1" outlineLevel="2" x14ac:dyDescent="0.25">
      <c r="A16" s="5" t="s">
        <v>64</v>
      </c>
      <c r="B16" s="5" t="s">
        <v>40</v>
      </c>
      <c r="C16" s="6">
        <v>400</v>
      </c>
      <c r="D16" s="6">
        <v>400</v>
      </c>
      <c r="E16" s="6">
        <v>400</v>
      </c>
      <c r="F16" s="6">
        <v>400</v>
      </c>
      <c r="G16" s="6">
        <v>400</v>
      </c>
      <c r="H16" s="6">
        <v>400</v>
      </c>
      <c r="I16" s="6">
        <v>400</v>
      </c>
      <c r="J16" s="6">
        <v>400</v>
      </c>
      <c r="K16" s="6">
        <v>400</v>
      </c>
      <c r="L16" s="6">
        <v>400</v>
      </c>
      <c r="M16" s="6">
        <v>400</v>
      </c>
      <c r="N16" s="6">
        <v>400</v>
      </c>
      <c r="O16" s="6">
        <v>400</v>
      </c>
      <c r="P16" s="6">
        <v>400</v>
      </c>
      <c r="Q16" s="6">
        <v>400</v>
      </c>
      <c r="R16" s="6">
        <v>400</v>
      </c>
      <c r="S16" s="6">
        <v>400</v>
      </c>
      <c r="T16" s="6">
        <v>400</v>
      </c>
      <c r="U16" s="6">
        <v>400</v>
      </c>
      <c r="V16" s="6">
        <v>400</v>
      </c>
      <c r="W16" s="6">
        <v>400</v>
      </c>
    </row>
    <row r="17" spans="1:23" hidden="1" outlineLevel="1" x14ac:dyDescent="0.25">
      <c r="A17" s="5" t="s">
        <v>27</v>
      </c>
      <c r="B17" s="5" t="s">
        <v>40</v>
      </c>
      <c r="C17" s="6">
        <f>C18*C19</f>
        <v>1500000</v>
      </c>
      <c r="D17" s="6">
        <f t="shared" ref="D17:W17" si="6">D18*D19</f>
        <v>1500000</v>
      </c>
      <c r="E17" s="6">
        <f t="shared" si="6"/>
        <v>1500000</v>
      </c>
      <c r="F17" s="6">
        <f t="shared" si="6"/>
        <v>1500000</v>
      </c>
      <c r="G17" s="6">
        <f t="shared" si="6"/>
        <v>1500000</v>
      </c>
      <c r="H17" s="6">
        <f t="shared" si="6"/>
        <v>1500000</v>
      </c>
      <c r="I17" s="6">
        <f t="shared" si="6"/>
        <v>1500000</v>
      </c>
      <c r="J17" s="6">
        <f t="shared" si="6"/>
        <v>1500000</v>
      </c>
      <c r="K17" s="6">
        <f t="shared" si="6"/>
        <v>1500000</v>
      </c>
      <c r="L17" s="6">
        <f t="shared" si="6"/>
        <v>1500000</v>
      </c>
      <c r="M17" s="6">
        <f t="shared" si="6"/>
        <v>1500000</v>
      </c>
      <c r="N17" s="6">
        <f t="shared" si="6"/>
        <v>1500000</v>
      </c>
      <c r="O17" s="6">
        <f t="shared" si="6"/>
        <v>1500000</v>
      </c>
      <c r="P17" s="6">
        <f t="shared" si="6"/>
        <v>1500000</v>
      </c>
      <c r="Q17" s="6">
        <f t="shared" si="6"/>
        <v>1500000</v>
      </c>
      <c r="R17" s="6">
        <f t="shared" si="6"/>
        <v>1500000</v>
      </c>
      <c r="S17" s="6">
        <f t="shared" si="6"/>
        <v>1500000</v>
      </c>
      <c r="T17" s="6">
        <f t="shared" si="6"/>
        <v>1500000</v>
      </c>
      <c r="U17" s="6">
        <f t="shared" si="6"/>
        <v>1500000</v>
      </c>
      <c r="V17" s="6">
        <f t="shared" si="6"/>
        <v>1500000</v>
      </c>
      <c r="W17" s="6">
        <f t="shared" si="6"/>
        <v>1500000</v>
      </c>
    </row>
    <row r="18" spans="1:23" hidden="1" outlineLevel="2" x14ac:dyDescent="0.25">
      <c r="A18" s="5" t="s">
        <v>1</v>
      </c>
      <c r="B18" s="5" t="s">
        <v>42</v>
      </c>
      <c r="C18" s="6">
        <v>3000</v>
      </c>
      <c r="D18" s="6">
        <v>3000</v>
      </c>
      <c r="E18" s="6">
        <v>3000</v>
      </c>
      <c r="F18" s="6">
        <v>3000</v>
      </c>
      <c r="G18" s="6">
        <v>3000</v>
      </c>
      <c r="H18" s="6">
        <v>3000</v>
      </c>
      <c r="I18" s="6">
        <v>3000</v>
      </c>
      <c r="J18" s="6">
        <v>3000</v>
      </c>
      <c r="K18" s="6">
        <v>3000</v>
      </c>
      <c r="L18" s="6">
        <v>3000</v>
      </c>
      <c r="M18" s="6">
        <v>3000</v>
      </c>
      <c r="N18" s="6">
        <v>3000</v>
      </c>
      <c r="O18" s="6">
        <v>3000</v>
      </c>
      <c r="P18" s="6">
        <v>3000</v>
      </c>
      <c r="Q18" s="6">
        <v>3000</v>
      </c>
      <c r="R18" s="6">
        <v>3000</v>
      </c>
      <c r="S18" s="6">
        <v>3000</v>
      </c>
      <c r="T18" s="6">
        <v>3000</v>
      </c>
      <c r="U18" s="6">
        <v>3000</v>
      </c>
      <c r="V18" s="6">
        <v>3000</v>
      </c>
      <c r="W18" s="6">
        <v>3000</v>
      </c>
    </row>
    <row r="19" spans="1:23" hidden="1" outlineLevel="2" x14ac:dyDescent="0.25">
      <c r="A19" s="5" t="s">
        <v>64</v>
      </c>
      <c r="B19" s="5" t="s">
        <v>40</v>
      </c>
      <c r="C19" s="6">
        <v>500</v>
      </c>
      <c r="D19" s="6">
        <v>500</v>
      </c>
      <c r="E19" s="6">
        <v>500</v>
      </c>
      <c r="F19" s="6">
        <v>500</v>
      </c>
      <c r="G19" s="6">
        <v>500</v>
      </c>
      <c r="H19" s="6">
        <v>500</v>
      </c>
      <c r="I19" s="6">
        <v>500</v>
      </c>
      <c r="J19" s="6">
        <v>500</v>
      </c>
      <c r="K19" s="6">
        <v>500</v>
      </c>
      <c r="L19" s="6">
        <v>500</v>
      </c>
      <c r="M19" s="6">
        <v>500</v>
      </c>
      <c r="N19" s="6">
        <v>500</v>
      </c>
      <c r="O19" s="6">
        <v>500</v>
      </c>
      <c r="P19" s="6">
        <v>500</v>
      </c>
      <c r="Q19" s="6">
        <v>500</v>
      </c>
      <c r="R19" s="6">
        <v>500</v>
      </c>
      <c r="S19" s="6">
        <v>500</v>
      </c>
      <c r="T19" s="6">
        <v>500</v>
      </c>
      <c r="U19" s="6">
        <v>500</v>
      </c>
      <c r="V19" s="6">
        <v>500</v>
      </c>
      <c r="W19" s="6">
        <v>500</v>
      </c>
    </row>
    <row r="20" spans="1:23" hidden="1" outlineLevel="1" x14ac:dyDescent="0.25">
      <c r="A20" s="5" t="s">
        <v>28</v>
      </c>
      <c r="B20" s="5" t="s">
        <v>40</v>
      </c>
      <c r="C20" s="6">
        <f>C21*C22</f>
        <v>600000</v>
      </c>
      <c r="D20" s="6">
        <f t="shared" ref="D20:W20" si="7">D21*D22</f>
        <v>600000</v>
      </c>
      <c r="E20" s="6">
        <f t="shared" si="7"/>
        <v>600000</v>
      </c>
      <c r="F20" s="6">
        <f t="shared" si="7"/>
        <v>600000</v>
      </c>
      <c r="G20" s="6">
        <f t="shared" si="7"/>
        <v>600000</v>
      </c>
      <c r="H20" s="6">
        <f t="shared" si="7"/>
        <v>600000</v>
      </c>
      <c r="I20" s="6">
        <f t="shared" si="7"/>
        <v>600000</v>
      </c>
      <c r="J20" s="6">
        <f t="shared" si="7"/>
        <v>600000</v>
      </c>
      <c r="K20" s="6">
        <f t="shared" si="7"/>
        <v>600000</v>
      </c>
      <c r="L20" s="6">
        <f t="shared" si="7"/>
        <v>600000</v>
      </c>
      <c r="M20" s="6">
        <f t="shared" si="7"/>
        <v>600000</v>
      </c>
      <c r="N20" s="6">
        <f t="shared" si="7"/>
        <v>600000</v>
      </c>
      <c r="O20" s="6">
        <f t="shared" si="7"/>
        <v>600000</v>
      </c>
      <c r="P20" s="6">
        <f t="shared" si="7"/>
        <v>600000</v>
      </c>
      <c r="Q20" s="6">
        <f t="shared" si="7"/>
        <v>600000</v>
      </c>
      <c r="R20" s="6">
        <f t="shared" si="7"/>
        <v>600000</v>
      </c>
      <c r="S20" s="6">
        <f t="shared" si="7"/>
        <v>600000</v>
      </c>
      <c r="T20" s="6">
        <f t="shared" si="7"/>
        <v>600000</v>
      </c>
      <c r="U20" s="6">
        <f t="shared" si="7"/>
        <v>600000</v>
      </c>
      <c r="V20" s="6">
        <f t="shared" si="7"/>
        <v>600000</v>
      </c>
      <c r="W20" s="6">
        <f t="shared" si="7"/>
        <v>600000</v>
      </c>
    </row>
    <row r="21" spans="1:23" hidden="1" outlineLevel="2" x14ac:dyDescent="0.25">
      <c r="A21" s="5" t="s">
        <v>1</v>
      </c>
      <c r="B21" s="5" t="s">
        <v>42</v>
      </c>
      <c r="C21" s="6">
        <v>500</v>
      </c>
      <c r="D21" s="6">
        <v>500</v>
      </c>
      <c r="E21" s="6">
        <v>500</v>
      </c>
      <c r="F21" s="6">
        <v>500</v>
      </c>
      <c r="G21" s="6">
        <v>500</v>
      </c>
      <c r="H21" s="6">
        <v>500</v>
      </c>
      <c r="I21" s="6">
        <v>500</v>
      </c>
      <c r="J21" s="6">
        <v>500</v>
      </c>
      <c r="K21" s="6">
        <v>500</v>
      </c>
      <c r="L21" s="6">
        <v>500</v>
      </c>
      <c r="M21" s="6">
        <v>500</v>
      </c>
      <c r="N21" s="6">
        <v>500</v>
      </c>
      <c r="O21" s="6">
        <v>500</v>
      </c>
      <c r="P21" s="6">
        <v>500</v>
      </c>
      <c r="Q21" s="6">
        <v>500</v>
      </c>
      <c r="R21" s="6">
        <v>500</v>
      </c>
      <c r="S21" s="6">
        <v>500</v>
      </c>
      <c r="T21" s="6">
        <v>500</v>
      </c>
      <c r="U21" s="6">
        <v>500</v>
      </c>
      <c r="V21" s="6">
        <v>500</v>
      </c>
      <c r="W21" s="6">
        <v>500</v>
      </c>
    </row>
    <row r="22" spans="1:23" hidden="1" outlineLevel="2" x14ac:dyDescent="0.25">
      <c r="A22" s="5" t="s">
        <v>64</v>
      </c>
      <c r="B22" s="5" t="s">
        <v>40</v>
      </c>
      <c r="C22" s="6">
        <v>1200</v>
      </c>
      <c r="D22" s="6">
        <v>1200</v>
      </c>
      <c r="E22" s="6">
        <v>1200</v>
      </c>
      <c r="F22" s="6">
        <v>1200</v>
      </c>
      <c r="G22" s="6">
        <v>1200</v>
      </c>
      <c r="H22" s="6">
        <v>1200</v>
      </c>
      <c r="I22" s="6">
        <v>1200</v>
      </c>
      <c r="J22" s="6">
        <v>1200</v>
      </c>
      <c r="K22" s="6">
        <v>1200</v>
      </c>
      <c r="L22" s="6">
        <v>1200</v>
      </c>
      <c r="M22" s="6">
        <v>1200</v>
      </c>
      <c r="N22" s="6">
        <v>1200</v>
      </c>
      <c r="O22" s="6">
        <v>1200</v>
      </c>
      <c r="P22" s="6">
        <v>1200</v>
      </c>
      <c r="Q22" s="6">
        <v>1200</v>
      </c>
      <c r="R22" s="6">
        <v>1200</v>
      </c>
      <c r="S22" s="6">
        <v>1200</v>
      </c>
      <c r="T22" s="6">
        <v>1200</v>
      </c>
      <c r="U22" s="6">
        <v>1200</v>
      </c>
      <c r="V22" s="6">
        <v>1200</v>
      </c>
      <c r="W22" s="6">
        <v>1200</v>
      </c>
    </row>
    <row r="23" spans="1:23" hidden="1" outlineLevel="1" x14ac:dyDescent="0.25">
      <c r="A23" s="5" t="s">
        <v>84</v>
      </c>
      <c r="B23" s="5" t="s">
        <v>40</v>
      </c>
      <c r="C23" s="6"/>
      <c r="D23" s="6"/>
      <c r="E23" s="6"/>
      <c r="F23" s="6"/>
      <c r="G23" s="6"/>
      <c r="H23" s="6">
        <f>H24*H25</f>
        <v>1500000</v>
      </c>
      <c r="I23" s="6">
        <f t="shared" ref="I23:W23" si="8">I24*I25</f>
        <v>1500000</v>
      </c>
      <c r="J23" s="6">
        <f t="shared" si="8"/>
        <v>1500000</v>
      </c>
      <c r="K23" s="6">
        <f t="shared" si="8"/>
        <v>1500000</v>
      </c>
      <c r="L23" s="6">
        <f t="shared" si="8"/>
        <v>1500000</v>
      </c>
      <c r="M23" s="6">
        <f t="shared" si="8"/>
        <v>1500000</v>
      </c>
      <c r="N23" s="6">
        <f t="shared" si="8"/>
        <v>1500000</v>
      </c>
      <c r="O23" s="6">
        <f t="shared" si="8"/>
        <v>1500000</v>
      </c>
      <c r="P23" s="6">
        <f t="shared" si="8"/>
        <v>1500000</v>
      </c>
      <c r="Q23" s="6">
        <f t="shared" si="8"/>
        <v>1500000</v>
      </c>
      <c r="R23" s="6">
        <f t="shared" si="8"/>
        <v>1500000</v>
      </c>
      <c r="S23" s="6">
        <f t="shared" si="8"/>
        <v>1500000</v>
      </c>
      <c r="T23" s="6">
        <f t="shared" si="8"/>
        <v>1500000</v>
      </c>
      <c r="U23" s="6">
        <f t="shared" si="8"/>
        <v>1500000</v>
      </c>
      <c r="V23" s="6">
        <f t="shared" si="8"/>
        <v>1500000</v>
      </c>
      <c r="W23" s="6">
        <f t="shared" si="8"/>
        <v>1500000</v>
      </c>
    </row>
    <row r="24" spans="1:23" hidden="1" outlineLevel="2" x14ac:dyDescent="0.25">
      <c r="A24" s="5" t="s">
        <v>1</v>
      </c>
      <c r="B24" s="5" t="s">
        <v>42</v>
      </c>
      <c r="C24" s="6"/>
      <c r="D24" s="6"/>
      <c r="E24" s="6"/>
      <c r="F24" s="6"/>
      <c r="G24" s="6"/>
      <c r="H24" s="6">
        <v>2500</v>
      </c>
      <c r="I24" s="6">
        <v>2500</v>
      </c>
      <c r="J24" s="6">
        <v>2500</v>
      </c>
      <c r="K24" s="6">
        <v>2500</v>
      </c>
      <c r="L24" s="6">
        <v>2500</v>
      </c>
      <c r="M24" s="6">
        <v>2500</v>
      </c>
      <c r="N24" s="6">
        <v>2500</v>
      </c>
      <c r="O24" s="6">
        <v>2500</v>
      </c>
      <c r="P24" s="6">
        <v>2500</v>
      </c>
      <c r="Q24" s="6">
        <v>2500</v>
      </c>
      <c r="R24" s="6">
        <v>2500</v>
      </c>
      <c r="S24" s="6">
        <v>2500</v>
      </c>
      <c r="T24" s="6">
        <v>2500</v>
      </c>
      <c r="U24" s="6">
        <v>2500</v>
      </c>
      <c r="V24" s="6">
        <v>2500</v>
      </c>
      <c r="W24" s="6">
        <v>2500</v>
      </c>
    </row>
    <row r="25" spans="1:23" hidden="1" outlineLevel="2" x14ac:dyDescent="0.25">
      <c r="A25" s="5" t="s">
        <v>64</v>
      </c>
      <c r="B25" s="5" t="s">
        <v>40</v>
      </c>
      <c r="C25" s="6"/>
      <c r="D25" s="6"/>
      <c r="E25" s="6"/>
      <c r="F25" s="6"/>
      <c r="G25" s="6"/>
      <c r="H25" s="6">
        <v>600</v>
      </c>
      <c r="I25" s="6">
        <v>600</v>
      </c>
      <c r="J25" s="6">
        <v>600</v>
      </c>
      <c r="K25" s="6">
        <v>600</v>
      </c>
      <c r="L25" s="6">
        <v>600</v>
      </c>
      <c r="M25" s="6">
        <v>600</v>
      </c>
      <c r="N25" s="6">
        <v>600</v>
      </c>
      <c r="O25" s="6">
        <v>600</v>
      </c>
      <c r="P25" s="6">
        <v>600</v>
      </c>
      <c r="Q25" s="6">
        <v>600</v>
      </c>
      <c r="R25" s="6">
        <v>600</v>
      </c>
      <c r="S25" s="6">
        <v>600</v>
      </c>
      <c r="T25" s="6">
        <v>600</v>
      </c>
      <c r="U25" s="6">
        <v>600</v>
      </c>
      <c r="V25" s="6">
        <v>600</v>
      </c>
      <c r="W25" s="6">
        <v>600</v>
      </c>
    </row>
    <row r="26" spans="1:23" hidden="1" outlineLevel="1" x14ac:dyDescent="0.25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collapsed="1" x14ac:dyDescent="0.25">
      <c r="A27" s="5" t="s">
        <v>32</v>
      </c>
      <c r="B27" s="5" t="s">
        <v>40</v>
      </c>
      <c r="C27" s="6">
        <v>100</v>
      </c>
      <c r="D27" s="6">
        <v>100</v>
      </c>
      <c r="E27" s="6">
        <v>100</v>
      </c>
      <c r="F27" s="6">
        <v>100</v>
      </c>
      <c r="G27" s="6">
        <v>100</v>
      </c>
      <c r="H27" s="6">
        <v>100</v>
      </c>
      <c r="I27" s="6">
        <v>100</v>
      </c>
      <c r="J27" s="6">
        <v>100</v>
      </c>
      <c r="K27" s="6">
        <v>100</v>
      </c>
      <c r="L27" s="6">
        <v>100</v>
      </c>
      <c r="M27" s="6">
        <v>100</v>
      </c>
      <c r="N27" s="6">
        <v>100</v>
      </c>
      <c r="O27" s="6">
        <v>100</v>
      </c>
      <c r="P27" s="6">
        <v>100</v>
      </c>
      <c r="Q27" s="6">
        <v>100</v>
      </c>
      <c r="R27" s="6">
        <v>100</v>
      </c>
      <c r="S27" s="6">
        <v>100</v>
      </c>
      <c r="T27" s="6">
        <v>100</v>
      </c>
      <c r="U27" s="6">
        <v>100</v>
      </c>
      <c r="V27" s="6">
        <v>100</v>
      </c>
      <c r="W27" s="6">
        <v>100</v>
      </c>
    </row>
    <row r="28" spans="1:23" ht="7.5" customHeight="1" x14ac:dyDescent="0.25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5">
      <c r="A29" s="9" t="s">
        <v>31</v>
      </c>
      <c r="B29" s="9" t="s">
        <v>40</v>
      </c>
      <c r="C29" s="10">
        <f>C31+C32+C47+C48+C49+C50</f>
        <v>2647160</v>
      </c>
      <c r="D29" s="10">
        <f t="shared" ref="D29:W29" si="9">D31+D32+D47+D48+D49+D50</f>
        <v>2654666</v>
      </c>
      <c r="E29" s="10">
        <f t="shared" si="9"/>
        <v>2648666</v>
      </c>
      <c r="F29" s="10">
        <f t="shared" si="9"/>
        <v>2642666</v>
      </c>
      <c r="G29" s="10">
        <f t="shared" si="9"/>
        <v>2636666</v>
      </c>
      <c r="H29" s="10">
        <f t="shared" si="9"/>
        <v>3353666</v>
      </c>
      <c r="I29" s="10">
        <f t="shared" si="9"/>
        <v>3347666</v>
      </c>
      <c r="J29" s="10">
        <f t="shared" si="9"/>
        <v>3341666</v>
      </c>
      <c r="K29" s="10">
        <f t="shared" si="9"/>
        <v>3335666</v>
      </c>
      <c r="L29" s="10">
        <f t="shared" si="9"/>
        <v>3329666</v>
      </c>
      <c r="M29" s="10">
        <f t="shared" si="9"/>
        <v>3323666</v>
      </c>
      <c r="N29" s="10">
        <f t="shared" si="9"/>
        <v>3317666</v>
      </c>
      <c r="O29" s="10">
        <f t="shared" si="9"/>
        <v>3311666</v>
      </c>
      <c r="P29" s="10">
        <f t="shared" si="9"/>
        <v>3305666</v>
      </c>
      <c r="Q29" s="10">
        <f t="shared" si="9"/>
        <v>3299666</v>
      </c>
      <c r="R29" s="10">
        <f t="shared" si="9"/>
        <v>3293666</v>
      </c>
      <c r="S29" s="10">
        <f t="shared" si="9"/>
        <v>3287666</v>
      </c>
      <c r="T29" s="10">
        <f t="shared" si="9"/>
        <v>3281666</v>
      </c>
      <c r="U29" s="10">
        <f t="shared" si="9"/>
        <v>3275666</v>
      </c>
      <c r="V29" s="10">
        <f t="shared" si="9"/>
        <v>3269666</v>
      </c>
      <c r="W29" s="10">
        <f t="shared" si="9"/>
        <v>3263666</v>
      </c>
    </row>
    <row r="30" spans="1:23" ht="7.5" customHeight="1" x14ac:dyDescent="0.25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 s="5" t="s">
        <v>33</v>
      </c>
      <c r="B31" s="5" t="s">
        <v>40</v>
      </c>
      <c r="C31" s="6">
        <v>950000</v>
      </c>
      <c r="D31" s="6">
        <v>950000</v>
      </c>
      <c r="E31" s="6">
        <v>950000</v>
      </c>
      <c r="F31" s="6">
        <v>950000</v>
      </c>
      <c r="G31" s="6">
        <v>950000</v>
      </c>
      <c r="H31" s="6">
        <f>950000+450000</f>
        <v>1400000</v>
      </c>
      <c r="I31" s="6">
        <f t="shared" ref="I31:W31" si="10">950000+450000</f>
        <v>1400000</v>
      </c>
      <c r="J31" s="6">
        <f t="shared" si="10"/>
        <v>1400000</v>
      </c>
      <c r="K31" s="6">
        <f t="shared" si="10"/>
        <v>1400000</v>
      </c>
      <c r="L31" s="6">
        <f t="shared" si="10"/>
        <v>1400000</v>
      </c>
      <c r="M31" s="6">
        <f t="shared" si="10"/>
        <v>1400000</v>
      </c>
      <c r="N31" s="6">
        <f t="shared" si="10"/>
        <v>1400000</v>
      </c>
      <c r="O31" s="6">
        <f t="shared" si="10"/>
        <v>1400000</v>
      </c>
      <c r="P31" s="6">
        <f t="shared" si="10"/>
        <v>1400000</v>
      </c>
      <c r="Q31" s="6">
        <f t="shared" si="10"/>
        <v>1400000</v>
      </c>
      <c r="R31" s="6">
        <f t="shared" si="10"/>
        <v>1400000</v>
      </c>
      <c r="S31" s="6">
        <f t="shared" si="10"/>
        <v>1400000</v>
      </c>
      <c r="T31" s="6">
        <f t="shared" si="10"/>
        <v>1400000</v>
      </c>
      <c r="U31" s="6">
        <f t="shared" si="10"/>
        <v>1400000</v>
      </c>
      <c r="V31" s="6">
        <f t="shared" si="10"/>
        <v>1400000</v>
      </c>
      <c r="W31" s="6">
        <f t="shared" si="10"/>
        <v>1400000</v>
      </c>
    </row>
    <row r="32" spans="1:23" x14ac:dyDescent="0.25">
      <c r="A32" s="5" t="s">
        <v>37</v>
      </c>
      <c r="B32" s="5" t="s">
        <v>40</v>
      </c>
      <c r="C32" s="6">
        <f>C33+C36+C39+C42</f>
        <v>816000</v>
      </c>
      <c r="D32" s="6">
        <f t="shared" ref="D32:W32" si="11">D33+D36+D39+D42</f>
        <v>816000</v>
      </c>
      <c r="E32" s="6">
        <f t="shared" si="11"/>
        <v>816000</v>
      </c>
      <c r="F32" s="6">
        <f t="shared" si="11"/>
        <v>816000</v>
      </c>
      <c r="G32" s="6">
        <f t="shared" si="11"/>
        <v>816000</v>
      </c>
      <c r="H32" s="6">
        <f t="shared" si="11"/>
        <v>816000</v>
      </c>
      <c r="I32" s="6">
        <f t="shared" si="11"/>
        <v>816000</v>
      </c>
      <c r="J32" s="6">
        <f t="shared" si="11"/>
        <v>816000</v>
      </c>
      <c r="K32" s="6">
        <f t="shared" si="11"/>
        <v>816000</v>
      </c>
      <c r="L32" s="6">
        <f t="shared" si="11"/>
        <v>816000</v>
      </c>
      <c r="M32" s="6">
        <f t="shared" si="11"/>
        <v>816000</v>
      </c>
      <c r="N32" s="6">
        <f t="shared" si="11"/>
        <v>816000</v>
      </c>
      <c r="O32" s="6">
        <f t="shared" si="11"/>
        <v>816000</v>
      </c>
      <c r="P32" s="6">
        <f t="shared" si="11"/>
        <v>816000</v>
      </c>
      <c r="Q32" s="6">
        <f t="shared" si="11"/>
        <v>816000</v>
      </c>
      <c r="R32" s="6">
        <f t="shared" si="11"/>
        <v>816000</v>
      </c>
      <c r="S32" s="6">
        <f t="shared" si="11"/>
        <v>816000</v>
      </c>
      <c r="T32" s="6">
        <f t="shared" si="11"/>
        <v>816000</v>
      </c>
      <c r="U32" s="6">
        <f t="shared" si="11"/>
        <v>816000</v>
      </c>
      <c r="V32" s="6">
        <f t="shared" si="11"/>
        <v>816000</v>
      </c>
      <c r="W32" s="6">
        <f t="shared" si="11"/>
        <v>816000</v>
      </c>
    </row>
    <row r="33" spans="1:23" hidden="1" outlineLevel="1" x14ac:dyDescent="0.25">
      <c r="A33" s="5" t="s">
        <v>38</v>
      </c>
      <c r="B33" s="5" t="s">
        <v>40</v>
      </c>
      <c r="C33" s="6">
        <f>C34*C35</f>
        <v>375000</v>
      </c>
      <c r="D33" s="6">
        <f t="shared" ref="D33:W33" si="12">D34*D35</f>
        <v>375000</v>
      </c>
      <c r="E33" s="6">
        <f t="shared" si="12"/>
        <v>375000</v>
      </c>
      <c r="F33" s="6">
        <f t="shared" si="12"/>
        <v>375000</v>
      </c>
      <c r="G33" s="6">
        <f t="shared" si="12"/>
        <v>375000</v>
      </c>
      <c r="H33" s="6">
        <f t="shared" si="12"/>
        <v>375000</v>
      </c>
      <c r="I33" s="6">
        <f t="shared" si="12"/>
        <v>375000</v>
      </c>
      <c r="J33" s="6">
        <f t="shared" si="12"/>
        <v>375000</v>
      </c>
      <c r="K33" s="6">
        <f t="shared" si="12"/>
        <v>375000</v>
      </c>
      <c r="L33" s="6">
        <f t="shared" si="12"/>
        <v>375000</v>
      </c>
      <c r="M33" s="6">
        <f t="shared" si="12"/>
        <v>375000</v>
      </c>
      <c r="N33" s="6">
        <f t="shared" si="12"/>
        <v>375000</v>
      </c>
      <c r="O33" s="6">
        <f t="shared" si="12"/>
        <v>375000</v>
      </c>
      <c r="P33" s="6">
        <f t="shared" si="12"/>
        <v>375000</v>
      </c>
      <c r="Q33" s="6">
        <f t="shared" si="12"/>
        <v>375000</v>
      </c>
      <c r="R33" s="6">
        <f t="shared" si="12"/>
        <v>375000</v>
      </c>
      <c r="S33" s="6">
        <f t="shared" si="12"/>
        <v>375000</v>
      </c>
      <c r="T33" s="6">
        <f t="shared" si="12"/>
        <v>375000</v>
      </c>
      <c r="U33" s="6">
        <f t="shared" si="12"/>
        <v>375000</v>
      </c>
      <c r="V33" s="6">
        <f t="shared" si="12"/>
        <v>375000</v>
      </c>
      <c r="W33" s="6">
        <f t="shared" si="12"/>
        <v>375000</v>
      </c>
    </row>
    <row r="34" spans="1:23" hidden="1" outlineLevel="2" x14ac:dyDescent="0.25">
      <c r="A34" s="5" t="s">
        <v>44</v>
      </c>
      <c r="B34" s="5" t="s">
        <v>43</v>
      </c>
      <c r="C34" s="6">
        <v>5</v>
      </c>
      <c r="D34" s="6">
        <v>5</v>
      </c>
      <c r="E34" s="6">
        <v>5</v>
      </c>
      <c r="F34" s="6">
        <v>5</v>
      </c>
      <c r="G34" s="6">
        <v>5</v>
      </c>
      <c r="H34" s="6">
        <v>5</v>
      </c>
      <c r="I34" s="6">
        <v>5</v>
      </c>
      <c r="J34" s="6">
        <v>5</v>
      </c>
      <c r="K34" s="6">
        <v>5</v>
      </c>
      <c r="L34" s="6">
        <v>5</v>
      </c>
      <c r="M34" s="6">
        <v>5</v>
      </c>
      <c r="N34" s="6">
        <v>5</v>
      </c>
      <c r="O34" s="6">
        <v>5</v>
      </c>
      <c r="P34" s="6">
        <v>5</v>
      </c>
      <c r="Q34" s="6">
        <v>5</v>
      </c>
      <c r="R34" s="6">
        <v>5</v>
      </c>
      <c r="S34" s="6">
        <v>5</v>
      </c>
      <c r="T34" s="6">
        <v>5</v>
      </c>
      <c r="U34" s="6">
        <v>5</v>
      </c>
      <c r="V34" s="6">
        <v>5</v>
      </c>
      <c r="W34" s="6">
        <v>5</v>
      </c>
    </row>
    <row r="35" spans="1:23" hidden="1" outlineLevel="2" x14ac:dyDescent="0.25">
      <c r="A35" s="5" t="s">
        <v>51</v>
      </c>
      <c r="B35" s="5" t="s">
        <v>40</v>
      </c>
      <c r="C35" s="6">
        <f>25000*3</f>
        <v>75000</v>
      </c>
      <c r="D35" s="6">
        <f t="shared" ref="D35:W35" si="13">25000*3</f>
        <v>75000</v>
      </c>
      <c r="E35" s="6">
        <f t="shared" si="13"/>
        <v>75000</v>
      </c>
      <c r="F35" s="6">
        <f t="shared" si="13"/>
        <v>75000</v>
      </c>
      <c r="G35" s="6">
        <f t="shared" si="13"/>
        <v>75000</v>
      </c>
      <c r="H35" s="6">
        <f t="shared" si="13"/>
        <v>75000</v>
      </c>
      <c r="I35" s="6">
        <f t="shared" si="13"/>
        <v>75000</v>
      </c>
      <c r="J35" s="6">
        <f t="shared" si="13"/>
        <v>75000</v>
      </c>
      <c r="K35" s="6">
        <f t="shared" si="13"/>
        <v>75000</v>
      </c>
      <c r="L35" s="6">
        <f t="shared" si="13"/>
        <v>75000</v>
      </c>
      <c r="M35" s="6">
        <f t="shared" si="13"/>
        <v>75000</v>
      </c>
      <c r="N35" s="6">
        <f t="shared" si="13"/>
        <v>75000</v>
      </c>
      <c r="O35" s="6">
        <f t="shared" si="13"/>
        <v>75000</v>
      </c>
      <c r="P35" s="6">
        <f t="shared" si="13"/>
        <v>75000</v>
      </c>
      <c r="Q35" s="6">
        <f t="shared" si="13"/>
        <v>75000</v>
      </c>
      <c r="R35" s="6">
        <f t="shared" si="13"/>
        <v>75000</v>
      </c>
      <c r="S35" s="6">
        <f t="shared" si="13"/>
        <v>75000</v>
      </c>
      <c r="T35" s="6">
        <f t="shared" si="13"/>
        <v>75000</v>
      </c>
      <c r="U35" s="6">
        <f t="shared" si="13"/>
        <v>75000</v>
      </c>
      <c r="V35" s="6">
        <f t="shared" si="13"/>
        <v>75000</v>
      </c>
      <c r="W35" s="6">
        <f t="shared" si="13"/>
        <v>75000</v>
      </c>
    </row>
    <row r="36" spans="1:23" hidden="1" outlineLevel="1" x14ac:dyDescent="0.25">
      <c r="A36" s="5" t="s">
        <v>45</v>
      </c>
      <c r="B36" s="5" t="s">
        <v>40</v>
      </c>
      <c r="C36" s="6">
        <f>C37*C38</f>
        <v>90000</v>
      </c>
      <c r="D36" s="6">
        <f t="shared" ref="D36:W36" si="14">D37*D38</f>
        <v>90000</v>
      </c>
      <c r="E36" s="6">
        <f t="shared" si="14"/>
        <v>90000</v>
      </c>
      <c r="F36" s="6">
        <f t="shared" si="14"/>
        <v>90000</v>
      </c>
      <c r="G36" s="6">
        <f t="shared" si="14"/>
        <v>90000</v>
      </c>
      <c r="H36" s="6">
        <f t="shared" si="14"/>
        <v>90000</v>
      </c>
      <c r="I36" s="6">
        <f t="shared" si="14"/>
        <v>90000</v>
      </c>
      <c r="J36" s="6">
        <f t="shared" si="14"/>
        <v>90000</v>
      </c>
      <c r="K36" s="6">
        <f t="shared" si="14"/>
        <v>90000</v>
      </c>
      <c r="L36" s="6">
        <f t="shared" si="14"/>
        <v>90000</v>
      </c>
      <c r="M36" s="6">
        <f t="shared" si="14"/>
        <v>90000</v>
      </c>
      <c r="N36" s="6">
        <f t="shared" si="14"/>
        <v>90000</v>
      </c>
      <c r="O36" s="6">
        <f t="shared" si="14"/>
        <v>90000</v>
      </c>
      <c r="P36" s="6">
        <f t="shared" si="14"/>
        <v>90000</v>
      </c>
      <c r="Q36" s="6">
        <f t="shared" si="14"/>
        <v>90000</v>
      </c>
      <c r="R36" s="6">
        <f t="shared" si="14"/>
        <v>90000</v>
      </c>
      <c r="S36" s="6">
        <f t="shared" si="14"/>
        <v>90000</v>
      </c>
      <c r="T36" s="6">
        <f t="shared" si="14"/>
        <v>90000</v>
      </c>
      <c r="U36" s="6">
        <f t="shared" si="14"/>
        <v>90000</v>
      </c>
      <c r="V36" s="6">
        <f t="shared" si="14"/>
        <v>90000</v>
      </c>
      <c r="W36" s="6">
        <f t="shared" si="14"/>
        <v>90000</v>
      </c>
    </row>
    <row r="37" spans="1:23" hidden="1" outlineLevel="2" x14ac:dyDescent="0.25">
      <c r="A37" s="5" t="s">
        <v>46</v>
      </c>
      <c r="B37" s="5" t="s">
        <v>43</v>
      </c>
      <c r="C37" s="6">
        <v>1</v>
      </c>
      <c r="D37" s="6">
        <v>1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1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</row>
    <row r="38" spans="1:23" hidden="1" outlineLevel="2" x14ac:dyDescent="0.25">
      <c r="A38" s="5" t="s">
        <v>52</v>
      </c>
      <c r="B38" s="5" t="s">
        <v>40</v>
      </c>
      <c r="C38" s="6">
        <f>30000*3</f>
        <v>90000</v>
      </c>
      <c r="D38" s="6">
        <f t="shared" ref="D38:W38" si="15">30000*3</f>
        <v>90000</v>
      </c>
      <c r="E38" s="6">
        <f t="shared" si="15"/>
        <v>90000</v>
      </c>
      <c r="F38" s="6">
        <f t="shared" si="15"/>
        <v>90000</v>
      </c>
      <c r="G38" s="6">
        <f t="shared" si="15"/>
        <v>90000</v>
      </c>
      <c r="H38" s="6">
        <f t="shared" si="15"/>
        <v>90000</v>
      </c>
      <c r="I38" s="6">
        <f t="shared" si="15"/>
        <v>90000</v>
      </c>
      <c r="J38" s="6">
        <f t="shared" si="15"/>
        <v>90000</v>
      </c>
      <c r="K38" s="6">
        <f t="shared" si="15"/>
        <v>90000</v>
      </c>
      <c r="L38" s="6">
        <f t="shared" si="15"/>
        <v>90000</v>
      </c>
      <c r="M38" s="6">
        <f t="shared" si="15"/>
        <v>90000</v>
      </c>
      <c r="N38" s="6">
        <f t="shared" si="15"/>
        <v>90000</v>
      </c>
      <c r="O38" s="6">
        <f t="shared" si="15"/>
        <v>90000</v>
      </c>
      <c r="P38" s="6">
        <f t="shared" si="15"/>
        <v>90000</v>
      </c>
      <c r="Q38" s="6">
        <f t="shared" si="15"/>
        <v>90000</v>
      </c>
      <c r="R38" s="6">
        <f t="shared" si="15"/>
        <v>90000</v>
      </c>
      <c r="S38" s="6">
        <f t="shared" si="15"/>
        <v>90000</v>
      </c>
      <c r="T38" s="6">
        <f t="shared" si="15"/>
        <v>90000</v>
      </c>
      <c r="U38" s="6">
        <f t="shared" si="15"/>
        <v>90000</v>
      </c>
      <c r="V38" s="6">
        <f t="shared" si="15"/>
        <v>90000</v>
      </c>
      <c r="W38" s="6">
        <f t="shared" si="15"/>
        <v>90000</v>
      </c>
    </row>
    <row r="39" spans="1:23" hidden="1" outlineLevel="1" x14ac:dyDescent="0.25">
      <c r="A39" s="5" t="s">
        <v>47</v>
      </c>
      <c r="B39" s="5" t="s">
        <v>40</v>
      </c>
      <c r="C39" s="6">
        <f>C40*C41</f>
        <v>90000</v>
      </c>
      <c r="D39" s="6">
        <f t="shared" ref="D39:W39" si="16">D40*D41</f>
        <v>90000</v>
      </c>
      <c r="E39" s="6">
        <f t="shared" si="16"/>
        <v>90000</v>
      </c>
      <c r="F39" s="6">
        <f t="shared" si="16"/>
        <v>90000</v>
      </c>
      <c r="G39" s="6">
        <f t="shared" si="16"/>
        <v>90000</v>
      </c>
      <c r="H39" s="6">
        <f t="shared" si="16"/>
        <v>90000</v>
      </c>
      <c r="I39" s="6">
        <f t="shared" si="16"/>
        <v>90000</v>
      </c>
      <c r="J39" s="6">
        <f t="shared" si="16"/>
        <v>90000</v>
      </c>
      <c r="K39" s="6">
        <f t="shared" si="16"/>
        <v>90000</v>
      </c>
      <c r="L39" s="6">
        <f t="shared" si="16"/>
        <v>90000</v>
      </c>
      <c r="M39" s="6">
        <f t="shared" si="16"/>
        <v>90000</v>
      </c>
      <c r="N39" s="6">
        <f t="shared" si="16"/>
        <v>90000</v>
      </c>
      <c r="O39" s="6">
        <f t="shared" si="16"/>
        <v>90000</v>
      </c>
      <c r="P39" s="6">
        <f t="shared" si="16"/>
        <v>90000</v>
      </c>
      <c r="Q39" s="6">
        <f t="shared" si="16"/>
        <v>90000</v>
      </c>
      <c r="R39" s="6">
        <f t="shared" si="16"/>
        <v>90000</v>
      </c>
      <c r="S39" s="6">
        <f t="shared" si="16"/>
        <v>90000</v>
      </c>
      <c r="T39" s="6">
        <f t="shared" si="16"/>
        <v>90000</v>
      </c>
      <c r="U39" s="6">
        <f t="shared" si="16"/>
        <v>90000</v>
      </c>
      <c r="V39" s="6">
        <f t="shared" si="16"/>
        <v>90000</v>
      </c>
      <c r="W39" s="6">
        <f t="shared" si="16"/>
        <v>90000</v>
      </c>
    </row>
    <row r="40" spans="1:23" hidden="1" outlineLevel="2" x14ac:dyDescent="0.25">
      <c r="A40" s="5" t="s">
        <v>48</v>
      </c>
      <c r="B40" s="5" t="s">
        <v>43</v>
      </c>
      <c r="C40" s="6">
        <v>1</v>
      </c>
      <c r="D40" s="6">
        <v>1</v>
      </c>
      <c r="E40" s="6">
        <v>1</v>
      </c>
      <c r="F40" s="6">
        <v>1</v>
      </c>
      <c r="G40" s="6">
        <v>1</v>
      </c>
      <c r="H40" s="6">
        <v>1</v>
      </c>
      <c r="I40" s="6">
        <v>1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1</v>
      </c>
      <c r="T40" s="6">
        <v>1</v>
      </c>
      <c r="U40" s="6">
        <v>1</v>
      </c>
      <c r="V40" s="6">
        <v>1</v>
      </c>
      <c r="W40" s="6">
        <v>1</v>
      </c>
    </row>
    <row r="41" spans="1:23" hidden="1" outlineLevel="2" x14ac:dyDescent="0.25">
      <c r="A41" s="5" t="s">
        <v>53</v>
      </c>
      <c r="B41" s="5" t="s">
        <v>40</v>
      </c>
      <c r="C41" s="6">
        <f>30000*3</f>
        <v>90000</v>
      </c>
      <c r="D41" s="6">
        <f t="shared" ref="D41:W41" si="17">30000*3</f>
        <v>90000</v>
      </c>
      <c r="E41" s="6">
        <f t="shared" si="17"/>
        <v>90000</v>
      </c>
      <c r="F41" s="6">
        <f t="shared" si="17"/>
        <v>90000</v>
      </c>
      <c r="G41" s="6">
        <f t="shared" si="17"/>
        <v>90000</v>
      </c>
      <c r="H41" s="6">
        <f t="shared" si="17"/>
        <v>90000</v>
      </c>
      <c r="I41" s="6">
        <f t="shared" si="17"/>
        <v>90000</v>
      </c>
      <c r="J41" s="6">
        <f t="shared" si="17"/>
        <v>90000</v>
      </c>
      <c r="K41" s="6">
        <f t="shared" si="17"/>
        <v>90000</v>
      </c>
      <c r="L41" s="6">
        <f t="shared" si="17"/>
        <v>90000</v>
      </c>
      <c r="M41" s="6">
        <f t="shared" si="17"/>
        <v>90000</v>
      </c>
      <c r="N41" s="6">
        <f t="shared" si="17"/>
        <v>90000</v>
      </c>
      <c r="O41" s="6">
        <f t="shared" si="17"/>
        <v>90000</v>
      </c>
      <c r="P41" s="6">
        <f t="shared" si="17"/>
        <v>90000</v>
      </c>
      <c r="Q41" s="6">
        <f t="shared" si="17"/>
        <v>90000</v>
      </c>
      <c r="R41" s="6">
        <f t="shared" si="17"/>
        <v>90000</v>
      </c>
      <c r="S41" s="6">
        <f t="shared" si="17"/>
        <v>90000</v>
      </c>
      <c r="T41" s="6">
        <f t="shared" si="17"/>
        <v>90000</v>
      </c>
      <c r="U41" s="6">
        <f t="shared" si="17"/>
        <v>90000</v>
      </c>
      <c r="V41" s="6">
        <f t="shared" si="17"/>
        <v>90000</v>
      </c>
      <c r="W41" s="6">
        <f t="shared" si="17"/>
        <v>90000</v>
      </c>
    </row>
    <row r="42" spans="1:23" hidden="1" outlineLevel="1" x14ac:dyDescent="0.25">
      <c r="A42" s="5" t="s">
        <v>49</v>
      </c>
      <c r="B42" s="5" t="s">
        <v>40</v>
      </c>
      <c r="C42" s="6">
        <f>C43*C44</f>
        <v>261000</v>
      </c>
      <c r="D42" s="6">
        <f t="shared" ref="D42:W42" si="18">D43*D44</f>
        <v>261000</v>
      </c>
      <c r="E42" s="6">
        <f t="shared" si="18"/>
        <v>261000</v>
      </c>
      <c r="F42" s="6">
        <f t="shared" si="18"/>
        <v>261000</v>
      </c>
      <c r="G42" s="6">
        <f t="shared" si="18"/>
        <v>261000</v>
      </c>
      <c r="H42" s="6">
        <f t="shared" si="18"/>
        <v>261000</v>
      </c>
      <c r="I42" s="6">
        <f t="shared" si="18"/>
        <v>261000</v>
      </c>
      <c r="J42" s="6">
        <f t="shared" si="18"/>
        <v>261000</v>
      </c>
      <c r="K42" s="6">
        <f t="shared" si="18"/>
        <v>261000</v>
      </c>
      <c r="L42" s="6">
        <f t="shared" si="18"/>
        <v>261000</v>
      </c>
      <c r="M42" s="6">
        <f t="shared" si="18"/>
        <v>261000</v>
      </c>
      <c r="N42" s="6">
        <f t="shared" si="18"/>
        <v>261000</v>
      </c>
      <c r="O42" s="6">
        <f t="shared" si="18"/>
        <v>261000</v>
      </c>
      <c r="P42" s="6">
        <f t="shared" si="18"/>
        <v>261000</v>
      </c>
      <c r="Q42" s="6">
        <f t="shared" si="18"/>
        <v>261000</v>
      </c>
      <c r="R42" s="6">
        <f t="shared" si="18"/>
        <v>261000</v>
      </c>
      <c r="S42" s="6">
        <f t="shared" si="18"/>
        <v>261000</v>
      </c>
      <c r="T42" s="6">
        <f t="shared" si="18"/>
        <v>261000</v>
      </c>
      <c r="U42" s="6">
        <f t="shared" si="18"/>
        <v>261000</v>
      </c>
      <c r="V42" s="6">
        <f t="shared" si="18"/>
        <v>261000</v>
      </c>
      <c r="W42" s="6">
        <f t="shared" si="18"/>
        <v>261000</v>
      </c>
    </row>
    <row r="43" spans="1:23" hidden="1" outlineLevel="2" x14ac:dyDescent="0.25">
      <c r="A43" s="5" t="s">
        <v>50</v>
      </c>
      <c r="B43" s="5" t="s">
        <v>43</v>
      </c>
      <c r="C43" s="6">
        <v>3</v>
      </c>
      <c r="D43" s="6">
        <v>3</v>
      </c>
      <c r="E43" s="6">
        <v>3</v>
      </c>
      <c r="F43" s="6">
        <v>3</v>
      </c>
      <c r="G43" s="6">
        <v>3</v>
      </c>
      <c r="H43" s="6">
        <v>3</v>
      </c>
      <c r="I43" s="6">
        <v>3</v>
      </c>
      <c r="J43" s="6">
        <v>3</v>
      </c>
      <c r="K43" s="6">
        <v>3</v>
      </c>
      <c r="L43" s="6">
        <v>3</v>
      </c>
      <c r="M43" s="6">
        <v>3</v>
      </c>
      <c r="N43" s="6">
        <v>3</v>
      </c>
      <c r="O43" s="6">
        <v>3</v>
      </c>
      <c r="P43" s="6">
        <v>3</v>
      </c>
      <c r="Q43" s="6">
        <v>3</v>
      </c>
      <c r="R43" s="6">
        <v>3</v>
      </c>
      <c r="S43" s="6">
        <v>3</v>
      </c>
      <c r="T43" s="6">
        <v>3</v>
      </c>
      <c r="U43" s="6">
        <v>3</v>
      </c>
      <c r="V43" s="6">
        <v>3</v>
      </c>
      <c r="W43" s="6">
        <v>3</v>
      </c>
    </row>
    <row r="44" spans="1:23" hidden="1" outlineLevel="2" x14ac:dyDescent="0.25">
      <c r="A44" s="5" t="s">
        <v>54</v>
      </c>
      <c r="B44" s="5" t="s">
        <v>40</v>
      </c>
      <c r="C44" s="6">
        <f>29000*3</f>
        <v>87000</v>
      </c>
      <c r="D44" s="6">
        <f t="shared" ref="D44:W44" si="19">29000*3</f>
        <v>87000</v>
      </c>
      <c r="E44" s="6">
        <f t="shared" si="19"/>
        <v>87000</v>
      </c>
      <c r="F44" s="6">
        <f t="shared" si="19"/>
        <v>87000</v>
      </c>
      <c r="G44" s="6">
        <f t="shared" si="19"/>
        <v>87000</v>
      </c>
      <c r="H44" s="6">
        <f t="shared" si="19"/>
        <v>87000</v>
      </c>
      <c r="I44" s="6">
        <f t="shared" si="19"/>
        <v>87000</v>
      </c>
      <c r="J44" s="6">
        <f t="shared" si="19"/>
        <v>87000</v>
      </c>
      <c r="K44" s="6">
        <f t="shared" si="19"/>
        <v>87000</v>
      </c>
      <c r="L44" s="6">
        <f t="shared" si="19"/>
        <v>87000</v>
      </c>
      <c r="M44" s="6">
        <f t="shared" si="19"/>
        <v>87000</v>
      </c>
      <c r="N44" s="6">
        <f t="shared" si="19"/>
        <v>87000</v>
      </c>
      <c r="O44" s="6">
        <f t="shared" si="19"/>
        <v>87000</v>
      </c>
      <c r="P44" s="6">
        <f t="shared" si="19"/>
        <v>87000</v>
      </c>
      <c r="Q44" s="6">
        <f t="shared" si="19"/>
        <v>87000</v>
      </c>
      <c r="R44" s="6">
        <f t="shared" si="19"/>
        <v>87000</v>
      </c>
      <c r="S44" s="6">
        <f t="shared" si="19"/>
        <v>87000</v>
      </c>
      <c r="T44" s="6">
        <f t="shared" si="19"/>
        <v>87000</v>
      </c>
      <c r="U44" s="6">
        <f t="shared" si="19"/>
        <v>87000</v>
      </c>
      <c r="V44" s="6">
        <f t="shared" si="19"/>
        <v>87000</v>
      </c>
      <c r="W44" s="6">
        <f t="shared" si="19"/>
        <v>87000</v>
      </c>
    </row>
    <row r="45" spans="1:23" hidden="1" outlineLevel="1" x14ac:dyDescent="0.25">
      <c r="A45" s="5"/>
      <c r="B45" s="5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3.5" customHeight="1" collapsed="1" x14ac:dyDescent="0.25">
      <c r="A46" s="5"/>
      <c r="B46" s="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5">
      <c r="A47" s="5" t="s">
        <v>34</v>
      </c>
      <c r="B47" s="5" t="s">
        <v>40</v>
      </c>
      <c r="C47" s="8">
        <v>1000</v>
      </c>
      <c r="D47" s="8">
        <v>1000</v>
      </c>
      <c r="E47" s="8">
        <v>1000</v>
      </c>
      <c r="F47" s="8">
        <v>1000</v>
      </c>
      <c r="G47" s="8">
        <v>1000</v>
      </c>
      <c r="H47" s="8">
        <v>1000</v>
      </c>
      <c r="I47" s="8">
        <v>1000</v>
      </c>
      <c r="J47" s="8">
        <v>1000</v>
      </c>
      <c r="K47" s="8">
        <v>1000</v>
      </c>
      <c r="L47" s="8">
        <v>1000</v>
      </c>
      <c r="M47" s="8">
        <v>1000</v>
      </c>
      <c r="N47" s="8">
        <v>1000</v>
      </c>
      <c r="O47" s="8">
        <v>1000</v>
      </c>
      <c r="P47" s="8">
        <v>1000</v>
      </c>
      <c r="Q47" s="8">
        <v>1000</v>
      </c>
      <c r="R47" s="8">
        <v>1000</v>
      </c>
      <c r="S47" s="8">
        <v>1000</v>
      </c>
      <c r="T47" s="8">
        <v>1000</v>
      </c>
      <c r="U47" s="8">
        <v>1000</v>
      </c>
      <c r="V47" s="8">
        <v>1000</v>
      </c>
      <c r="W47" s="8">
        <v>1000</v>
      </c>
    </row>
    <row r="48" spans="1:23" x14ac:dyDescent="0.25">
      <c r="A48" s="5" t="s">
        <v>85</v>
      </c>
      <c r="B48" s="5" t="s">
        <v>40</v>
      </c>
      <c r="C48" s="8">
        <f>(C78*10%)/4</f>
        <v>125000</v>
      </c>
      <c r="D48" s="8">
        <f>(($C78)*10%)/4</f>
        <v>125000</v>
      </c>
      <c r="E48" s="8">
        <f>(($C78-D81)*10%)/4</f>
        <v>119000</v>
      </c>
      <c r="F48" s="8">
        <f>(($C78-D81-E81)*10%)/4</f>
        <v>113000</v>
      </c>
      <c r="G48" s="8">
        <f>(($C78-D81-E81-F81)*10%)/4</f>
        <v>107000</v>
      </c>
      <c r="H48" s="8">
        <f>(($C78-D81-E81-F81-G81)*10%)/4</f>
        <v>101000</v>
      </c>
      <c r="I48" s="8">
        <f>(($C78-D81-E81-F81-G81-H81)*10%)/4</f>
        <v>95000</v>
      </c>
      <c r="J48" s="8">
        <f>(($C78-D81-E81-F81-G81-H81-I81)*10%)/4</f>
        <v>89000</v>
      </c>
      <c r="K48" s="8">
        <f>(($C78-D81-E81-F81-G81-H81-I81-J81)*10%)/4</f>
        <v>83000</v>
      </c>
      <c r="L48" s="8">
        <f>(($C78-D81-E81-F81-G81-H81-I81-J81-K81)*10%)/4</f>
        <v>77000</v>
      </c>
      <c r="M48" s="8">
        <f>(($C78-D81-E81-F81-G81-H81-I81-J81-K81-L81)*10%)/4</f>
        <v>71000</v>
      </c>
      <c r="N48" s="8">
        <f>(($C78-D81-E81-F81-G81-H81-I81-J81-K81-L81-M81)*10%)/4</f>
        <v>65000</v>
      </c>
      <c r="O48" s="8">
        <f>(($C78-D81-E81-F81-G81-H81-I81-J81-K81-L81-M81-N81)*10%)/4</f>
        <v>59000</v>
      </c>
      <c r="P48" s="8">
        <f>(($C78-E81-F81-G81-H81-I81-J81-K81-L81-M81-N81-O81-D81)*10%)/4</f>
        <v>53000</v>
      </c>
      <c r="Q48" s="8">
        <f>(($C78-F81-G81-H81-I81-J81-K81-L81-M81-N81-O81-P81-D81-E81)*10%)/4</f>
        <v>47000</v>
      </c>
      <c r="R48" s="8">
        <f>(($C78-G81-H81-I81-J81-K81-L81-M81-N81-O81-P81-Q81-D81-E81-F81)*10%)/4</f>
        <v>41000</v>
      </c>
      <c r="S48" s="8">
        <f>(($C78-H81-I81-J81-K81-L81-M81-N81-O81-P81-Q81-R81-D81-E81-F81-G81)*10%)/4</f>
        <v>35000</v>
      </c>
      <c r="T48" s="8">
        <f>(($C78-I81-J81-K81-L81-M81-N81-O81-P81-Q81-R81-S81-D81-E81-F81-G81-H81)*10%)/4</f>
        <v>29000</v>
      </c>
      <c r="U48" s="8">
        <f>(($C78-J81-K81-L81-M81-N81-O81-P81-Q81-R81-S81-T81-D81-E81-F81-G81-H81-I81)*10%)/4</f>
        <v>23000</v>
      </c>
      <c r="V48" s="8">
        <f>(($C78-K81-L81-M81-N81-O81-P81-Q81-R81-S81-T81-U81-D81-E81-F81-G81-H81-I81-J81)*10%)/4</f>
        <v>17000</v>
      </c>
      <c r="W48" s="8">
        <f>(($C78-L81-M81-N81-O81-P81-Q81-R81-S81-T81-U81-V81-D81-E81-F81-G81-H81-I81-J81-K81)*10%)/4</f>
        <v>11000</v>
      </c>
    </row>
    <row r="49" spans="1:121" x14ac:dyDescent="0.25">
      <c r="A49" s="5" t="s">
        <v>36</v>
      </c>
      <c r="B49" s="5" t="s">
        <v>40</v>
      </c>
      <c r="C49" s="8">
        <v>100</v>
      </c>
      <c r="D49" s="8">
        <v>100</v>
      </c>
      <c r="E49" s="8">
        <v>100</v>
      </c>
      <c r="F49" s="8">
        <v>100</v>
      </c>
      <c r="G49" s="8">
        <v>100</v>
      </c>
      <c r="H49" s="8">
        <v>100</v>
      </c>
      <c r="I49" s="8">
        <v>100</v>
      </c>
      <c r="J49" s="8">
        <v>100</v>
      </c>
      <c r="K49" s="8">
        <v>100</v>
      </c>
      <c r="L49" s="8">
        <v>100</v>
      </c>
      <c r="M49" s="8">
        <v>100</v>
      </c>
      <c r="N49" s="8">
        <v>100</v>
      </c>
      <c r="O49" s="8">
        <v>100</v>
      </c>
      <c r="P49" s="8">
        <v>100</v>
      </c>
      <c r="Q49" s="8">
        <v>100</v>
      </c>
      <c r="R49" s="8">
        <v>100</v>
      </c>
      <c r="S49" s="8">
        <v>100</v>
      </c>
      <c r="T49" s="8">
        <v>100</v>
      </c>
      <c r="U49" s="8">
        <v>100</v>
      </c>
      <c r="V49" s="8">
        <v>100</v>
      </c>
      <c r="W49" s="8">
        <v>100</v>
      </c>
    </row>
    <row r="50" spans="1:121" x14ac:dyDescent="0.25">
      <c r="A50" s="5" t="s">
        <v>35</v>
      </c>
      <c r="B50" s="5" t="s">
        <v>40</v>
      </c>
      <c r="C50" s="8">
        <f>C51+C52+C55+C56+C57+C58+C59+C60</f>
        <v>755060</v>
      </c>
      <c r="D50" s="8">
        <f t="shared" ref="D50:W50" si="20">D51+D52+D55+D56+D57+D58+D59+D60</f>
        <v>762566</v>
      </c>
      <c r="E50" s="8">
        <f t="shared" si="20"/>
        <v>762566</v>
      </c>
      <c r="F50" s="8">
        <f t="shared" si="20"/>
        <v>762566</v>
      </c>
      <c r="G50" s="8">
        <f t="shared" si="20"/>
        <v>762566</v>
      </c>
      <c r="H50" s="8">
        <f t="shared" si="20"/>
        <v>1035566</v>
      </c>
      <c r="I50" s="8">
        <f t="shared" si="20"/>
        <v>1035566</v>
      </c>
      <c r="J50" s="8">
        <f t="shared" si="20"/>
        <v>1035566</v>
      </c>
      <c r="K50" s="8">
        <f t="shared" si="20"/>
        <v>1035566</v>
      </c>
      <c r="L50" s="8">
        <f t="shared" si="20"/>
        <v>1035566</v>
      </c>
      <c r="M50" s="8">
        <f t="shared" si="20"/>
        <v>1035566</v>
      </c>
      <c r="N50" s="8">
        <f t="shared" si="20"/>
        <v>1035566</v>
      </c>
      <c r="O50" s="8">
        <f t="shared" si="20"/>
        <v>1035566</v>
      </c>
      <c r="P50" s="8">
        <f t="shared" si="20"/>
        <v>1035566</v>
      </c>
      <c r="Q50" s="8">
        <f t="shared" si="20"/>
        <v>1035566</v>
      </c>
      <c r="R50" s="8">
        <f t="shared" si="20"/>
        <v>1035566</v>
      </c>
      <c r="S50" s="8">
        <f t="shared" si="20"/>
        <v>1035566</v>
      </c>
      <c r="T50" s="8">
        <f t="shared" si="20"/>
        <v>1035566</v>
      </c>
      <c r="U50" s="8">
        <f t="shared" si="20"/>
        <v>1035566</v>
      </c>
      <c r="V50" s="8">
        <f t="shared" si="20"/>
        <v>1035566</v>
      </c>
      <c r="W50" s="8">
        <f t="shared" si="20"/>
        <v>1035566</v>
      </c>
    </row>
    <row r="51" spans="1:121" s="12" customFormat="1" hidden="1" outlineLevel="1" x14ac:dyDescent="0.25">
      <c r="A51" s="5" t="s">
        <v>55</v>
      </c>
      <c r="B51" s="5" t="s">
        <v>40</v>
      </c>
      <c r="C51" s="8">
        <f>(C5-C31-C32-C47-C48-C49)*6%</f>
        <v>49680</v>
      </c>
      <c r="D51" s="8">
        <f t="shared" ref="D51:W51" si="21">(D5-D31-D32-D47)*6%</f>
        <v>57186</v>
      </c>
      <c r="E51" s="8">
        <f t="shared" si="21"/>
        <v>57186</v>
      </c>
      <c r="F51" s="8">
        <f t="shared" si="21"/>
        <v>57186</v>
      </c>
      <c r="G51" s="8">
        <f t="shared" si="21"/>
        <v>57186</v>
      </c>
      <c r="H51" s="8">
        <f t="shared" si="21"/>
        <v>120186</v>
      </c>
      <c r="I51" s="8">
        <f t="shared" si="21"/>
        <v>120186</v>
      </c>
      <c r="J51" s="8">
        <f t="shared" si="21"/>
        <v>120186</v>
      </c>
      <c r="K51" s="8">
        <f t="shared" si="21"/>
        <v>120186</v>
      </c>
      <c r="L51" s="8">
        <f t="shared" si="21"/>
        <v>120186</v>
      </c>
      <c r="M51" s="8">
        <f t="shared" si="21"/>
        <v>120186</v>
      </c>
      <c r="N51" s="8">
        <f t="shared" si="21"/>
        <v>120186</v>
      </c>
      <c r="O51" s="8">
        <f t="shared" si="21"/>
        <v>120186</v>
      </c>
      <c r="P51" s="8">
        <f t="shared" si="21"/>
        <v>120186</v>
      </c>
      <c r="Q51" s="8">
        <f t="shared" si="21"/>
        <v>120186</v>
      </c>
      <c r="R51" s="8">
        <f t="shared" si="21"/>
        <v>120186</v>
      </c>
      <c r="S51" s="8">
        <f t="shared" si="21"/>
        <v>120186</v>
      </c>
      <c r="T51" s="8">
        <f t="shared" si="21"/>
        <v>120186</v>
      </c>
      <c r="U51" s="8">
        <f t="shared" si="21"/>
        <v>120186</v>
      </c>
      <c r="V51" s="8">
        <f t="shared" si="21"/>
        <v>120186</v>
      </c>
      <c r="W51" s="8">
        <f t="shared" si="21"/>
        <v>120186</v>
      </c>
    </row>
    <row r="52" spans="1:121" s="12" customFormat="1" hidden="1" outlineLevel="1" x14ac:dyDescent="0.25">
      <c r="A52" s="5" t="s">
        <v>63</v>
      </c>
      <c r="B52" s="5" t="s">
        <v>40</v>
      </c>
      <c r="C52" s="8">
        <f>(C7*20%)-(C31*20%)</f>
        <v>354000</v>
      </c>
      <c r="D52" s="8">
        <f t="shared" ref="D52:W52" si="22">(D7*20%)-(D31*20%)</f>
        <v>354000</v>
      </c>
      <c r="E52" s="8">
        <f t="shared" si="22"/>
        <v>354000</v>
      </c>
      <c r="F52" s="8">
        <f t="shared" si="22"/>
        <v>354000</v>
      </c>
      <c r="G52" s="8">
        <f t="shared" si="22"/>
        <v>354000</v>
      </c>
      <c r="H52" s="8">
        <f t="shared" si="22"/>
        <v>564000</v>
      </c>
      <c r="I52" s="8">
        <f t="shared" si="22"/>
        <v>564000</v>
      </c>
      <c r="J52" s="8">
        <f t="shared" si="22"/>
        <v>564000</v>
      </c>
      <c r="K52" s="8">
        <f t="shared" si="22"/>
        <v>564000</v>
      </c>
      <c r="L52" s="8">
        <f t="shared" si="22"/>
        <v>564000</v>
      </c>
      <c r="M52" s="8">
        <f t="shared" si="22"/>
        <v>564000</v>
      </c>
      <c r="N52" s="8">
        <f t="shared" si="22"/>
        <v>564000</v>
      </c>
      <c r="O52" s="8">
        <f t="shared" si="22"/>
        <v>564000</v>
      </c>
      <c r="P52" s="8">
        <f t="shared" si="22"/>
        <v>564000</v>
      </c>
      <c r="Q52" s="8">
        <f t="shared" si="22"/>
        <v>564000</v>
      </c>
      <c r="R52" s="8">
        <f t="shared" si="22"/>
        <v>564000</v>
      </c>
      <c r="S52" s="8">
        <f t="shared" si="22"/>
        <v>564000</v>
      </c>
      <c r="T52" s="8">
        <f t="shared" si="22"/>
        <v>564000</v>
      </c>
      <c r="U52" s="8">
        <f t="shared" si="22"/>
        <v>564000</v>
      </c>
      <c r="V52" s="8">
        <f t="shared" si="22"/>
        <v>564000</v>
      </c>
      <c r="W52" s="8">
        <f t="shared" si="22"/>
        <v>564000</v>
      </c>
    </row>
    <row r="53" spans="1:121" s="12" customFormat="1" hidden="1" outlineLevel="2" x14ac:dyDescent="0.25">
      <c r="A53" s="5" t="s">
        <v>58</v>
      </c>
      <c r="B53" s="5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121" s="12" customFormat="1" hidden="1" outlineLevel="2" x14ac:dyDescent="0.25">
      <c r="A54" s="5" t="s">
        <v>59</v>
      </c>
      <c r="B54" s="5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121" s="12" customFormat="1" hidden="1" outlineLevel="1" collapsed="1" x14ac:dyDescent="0.25">
      <c r="A55" s="5" t="s">
        <v>60</v>
      </c>
      <c r="B55" s="5" t="s">
        <v>40</v>
      </c>
      <c r="C55" s="8">
        <f>C32*13%</f>
        <v>106080</v>
      </c>
      <c r="D55" s="8">
        <f t="shared" ref="D55:W55" si="23">D32*13%</f>
        <v>106080</v>
      </c>
      <c r="E55" s="8">
        <f t="shared" si="23"/>
        <v>106080</v>
      </c>
      <c r="F55" s="8">
        <f t="shared" si="23"/>
        <v>106080</v>
      </c>
      <c r="G55" s="8">
        <f t="shared" si="23"/>
        <v>106080</v>
      </c>
      <c r="H55" s="8">
        <f t="shared" si="23"/>
        <v>106080</v>
      </c>
      <c r="I55" s="8">
        <f t="shared" si="23"/>
        <v>106080</v>
      </c>
      <c r="J55" s="8">
        <f t="shared" si="23"/>
        <v>106080</v>
      </c>
      <c r="K55" s="8">
        <f t="shared" si="23"/>
        <v>106080</v>
      </c>
      <c r="L55" s="8">
        <f t="shared" si="23"/>
        <v>106080</v>
      </c>
      <c r="M55" s="8">
        <f t="shared" si="23"/>
        <v>106080</v>
      </c>
      <c r="N55" s="8">
        <f t="shared" si="23"/>
        <v>106080</v>
      </c>
      <c r="O55" s="8">
        <f t="shared" si="23"/>
        <v>106080</v>
      </c>
      <c r="P55" s="8">
        <f t="shared" si="23"/>
        <v>106080</v>
      </c>
      <c r="Q55" s="8">
        <f t="shared" si="23"/>
        <v>106080</v>
      </c>
      <c r="R55" s="8">
        <f t="shared" si="23"/>
        <v>106080</v>
      </c>
      <c r="S55" s="8">
        <f t="shared" si="23"/>
        <v>106080</v>
      </c>
      <c r="T55" s="8">
        <f t="shared" si="23"/>
        <v>106080</v>
      </c>
      <c r="U55" s="8">
        <f t="shared" si="23"/>
        <v>106080</v>
      </c>
      <c r="V55" s="8">
        <f t="shared" si="23"/>
        <v>106080</v>
      </c>
      <c r="W55" s="8">
        <f t="shared" si="23"/>
        <v>106080</v>
      </c>
    </row>
    <row r="56" spans="1:121" s="12" customFormat="1" hidden="1" outlineLevel="1" x14ac:dyDescent="0.25">
      <c r="A56" s="5" t="s">
        <v>61</v>
      </c>
      <c r="B56" s="5" t="s">
        <v>40</v>
      </c>
      <c r="C56" s="8">
        <f>C32*30%</f>
        <v>244800</v>
      </c>
      <c r="D56" s="8">
        <f t="shared" ref="D56:W56" si="24">D32*30%</f>
        <v>244800</v>
      </c>
      <c r="E56" s="8">
        <f t="shared" si="24"/>
        <v>244800</v>
      </c>
      <c r="F56" s="8">
        <f t="shared" si="24"/>
        <v>244800</v>
      </c>
      <c r="G56" s="8">
        <f t="shared" si="24"/>
        <v>244800</v>
      </c>
      <c r="H56" s="8">
        <f t="shared" si="24"/>
        <v>244800</v>
      </c>
      <c r="I56" s="8">
        <f t="shared" si="24"/>
        <v>244800</v>
      </c>
      <c r="J56" s="8">
        <f t="shared" si="24"/>
        <v>244800</v>
      </c>
      <c r="K56" s="8">
        <f t="shared" si="24"/>
        <v>244800</v>
      </c>
      <c r="L56" s="8">
        <f t="shared" si="24"/>
        <v>244800</v>
      </c>
      <c r="M56" s="8">
        <f t="shared" si="24"/>
        <v>244800</v>
      </c>
      <c r="N56" s="8">
        <f t="shared" si="24"/>
        <v>244800</v>
      </c>
      <c r="O56" s="8">
        <f t="shared" si="24"/>
        <v>244800</v>
      </c>
      <c r="P56" s="8">
        <f t="shared" si="24"/>
        <v>244800</v>
      </c>
      <c r="Q56" s="8">
        <f t="shared" si="24"/>
        <v>244800</v>
      </c>
      <c r="R56" s="8">
        <f t="shared" si="24"/>
        <v>244800</v>
      </c>
      <c r="S56" s="8">
        <f t="shared" si="24"/>
        <v>244800</v>
      </c>
      <c r="T56" s="8">
        <f t="shared" si="24"/>
        <v>244800</v>
      </c>
      <c r="U56" s="8">
        <f t="shared" si="24"/>
        <v>244800</v>
      </c>
      <c r="V56" s="8">
        <f t="shared" si="24"/>
        <v>244800</v>
      </c>
      <c r="W56" s="8">
        <f t="shared" si="24"/>
        <v>244800</v>
      </c>
    </row>
    <row r="57" spans="1:121" s="12" customFormat="1" hidden="1" outlineLevel="1" x14ac:dyDescent="0.25">
      <c r="A57" s="5" t="s">
        <v>62</v>
      </c>
      <c r="B57" s="5" t="s">
        <v>40</v>
      </c>
      <c r="C57" s="8">
        <v>500</v>
      </c>
      <c r="D57" s="8">
        <v>500</v>
      </c>
      <c r="E57" s="8">
        <v>500</v>
      </c>
      <c r="F57" s="8">
        <v>500</v>
      </c>
      <c r="G57" s="8">
        <v>500</v>
      </c>
      <c r="H57" s="8">
        <v>500</v>
      </c>
      <c r="I57" s="8">
        <v>500</v>
      </c>
      <c r="J57" s="8">
        <v>500</v>
      </c>
      <c r="K57" s="8">
        <v>500</v>
      </c>
      <c r="L57" s="8">
        <v>500</v>
      </c>
      <c r="M57" s="8">
        <v>500</v>
      </c>
      <c r="N57" s="8">
        <v>500</v>
      </c>
      <c r="O57" s="8">
        <v>500</v>
      </c>
      <c r="P57" s="8">
        <v>500</v>
      </c>
      <c r="Q57" s="8">
        <v>500</v>
      </c>
      <c r="R57" s="8">
        <v>500</v>
      </c>
      <c r="S57" s="8">
        <v>500</v>
      </c>
      <c r="T57" s="8">
        <v>500</v>
      </c>
      <c r="U57" s="8">
        <v>500</v>
      </c>
      <c r="V57" s="8">
        <v>500</v>
      </c>
      <c r="W57" s="8">
        <v>500</v>
      </c>
    </row>
    <row r="58" spans="1:121" s="12" customFormat="1" hidden="1" outlineLevel="1" x14ac:dyDescent="0.25">
      <c r="A58" s="5" t="s">
        <v>56</v>
      </c>
      <c r="B58" s="5" t="s">
        <v>40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</row>
    <row r="59" spans="1:121" s="12" customFormat="1" hidden="1" outlineLevel="1" x14ac:dyDescent="0.25">
      <c r="A59" s="5" t="s">
        <v>57</v>
      </c>
      <c r="B59" s="5" t="s">
        <v>40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</row>
    <row r="60" spans="1:121" s="12" customFormat="1" hidden="1" outlineLevel="1" x14ac:dyDescent="0.25">
      <c r="A60" s="5" t="s">
        <v>65</v>
      </c>
      <c r="B60" s="5" t="s">
        <v>40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</row>
    <row r="61" spans="1:121" s="12" customFormat="1" ht="14.25" customHeight="1" collapsed="1" x14ac:dyDescent="0.25">
      <c r="A61" s="5"/>
      <c r="B61" s="5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</row>
    <row r="62" spans="1:121" s="14" customFormat="1" x14ac:dyDescent="0.25">
      <c r="A62" s="9" t="s">
        <v>66</v>
      </c>
      <c r="B62" s="9" t="s">
        <v>40</v>
      </c>
      <c r="C62" s="13">
        <f>C5-C29</f>
        <v>72940</v>
      </c>
      <c r="D62" s="13">
        <f t="shared" ref="D62:W62" si="25">D5-D29</f>
        <v>65434</v>
      </c>
      <c r="E62" s="13">
        <f t="shared" si="25"/>
        <v>71434</v>
      </c>
      <c r="F62" s="13">
        <f t="shared" si="25"/>
        <v>77434</v>
      </c>
      <c r="G62" s="13">
        <f t="shared" si="25"/>
        <v>83434</v>
      </c>
      <c r="H62" s="13">
        <f t="shared" si="25"/>
        <v>866434</v>
      </c>
      <c r="I62" s="13">
        <f t="shared" si="25"/>
        <v>872434</v>
      </c>
      <c r="J62" s="13">
        <f t="shared" si="25"/>
        <v>878434</v>
      </c>
      <c r="K62" s="13">
        <f t="shared" si="25"/>
        <v>884434</v>
      </c>
      <c r="L62" s="13">
        <f t="shared" si="25"/>
        <v>890434</v>
      </c>
      <c r="M62" s="13">
        <f t="shared" si="25"/>
        <v>896434</v>
      </c>
      <c r="N62" s="13">
        <f t="shared" si="25"/>
        <v>902434</v>
      </c>
      <c r="O62" s="13">
        <f t="shared" si="25"/>
        <v>908434</v>
      </c>
      <c r="P62" s="13">
        <f t="shared" si="25"/>
        <v>914434</v>
      </c>
      <c r="Q62" s="13">
        <f t="shared" si="25"/>
        <v>920434</v>
      </c>
      <c r="R62" s="13">
        <f t="shared" si="25"/>
        <v>926434</v>
      </c>
      <c r="S62" s="13">
        <f t="shared" si="25"/>
        <v>932434</v>
      </c>
      <c r="T62" s="13">
        <f t="shared" si="25"/>
        <v>938434</v>
      </c>
      <c r="U62" s="13">
        <f t="shared" si="25"/>
        <v>944434</v>
      </c>
      <c r="V62" s="13">
        <f t="shared" si="25"/>
        <v>950434</v>
      </c>
      <c r="W62" s="13">
        <f t="shared" si="25"/>
        <v>956434</v>
      </c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</row>
    <row r="63" spans="1:121" ht="8.25" customHeight="1" x14ac:dyDescent="0.25">
      <c r="A63" s="1"/>
      <c r="B63" s="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121" s="19" customFormat="1" x14ac:dyDescent="0.25">
      <c r="A64" s="17" t="s">
        <v>67</v>
      </c>
      <c r="B64" s="17" t="s">
        <v>40</v>
      </c>
      <c r="C64" s="18">
        <f>C65</f>
        <v>0</v>
      </c>
      <c r="D64" s="18">
        <f t="shared" ref="D64:W64" si="26">D65</f>
        <v>0</v>
      </c>
      <c r="E64" s="18">
        <f t="shared" si="26"/>
        <v>0</v>
      </c>
      <c r="F64" s="18">
        <f t="shared" si="26"/>
        <v>0</v>
      </c>
      <c r="G64" s="18">
        <f t="shared" si="26"/>
        <v>0</v>
      </c>
      <c r="H64" s="18">
        <f t="shared" si="26"/>
        <v>0</v>
      </c>
      <c r="I64" s="18">
        <f t="shared" si="26"/>
        <v>0</v>
      </c>
      <c r="J64" s="18">
        <f t="shared" si="26"/>
        <v>0</v>
      </c>
      <c r="K64" s="18">
        <f t="shared" si="26"/>
        <v>0</v>
      </c>
      <c r="L64" s="18">
        <f t="shared" si="26"/>
        <v>0</v>
      </c>
      <c r="M64" s="18">
        <f t="shared" si="26"/>
        <v>0</v>
      </c>
      <c r="N64" s="18">
        <f t="shared" si="26"/>
        <v>0</v>
      </c>
      <c r="O64" s="18">
        <f t="shared" si="26"/>
        <v>0</v>
      </c>
      <c r="P64" s="18">
        <f t="shared" si="26"/>
        <v>0</v>
      </c>
      <c r="Q64" s="18">
        <f t="shared" si="26"/>
        <v>0</v>
      </c>
      <c r="R64" s="18">
        <f t="shared" si="26"/>
        <v>0</v>
      </c>
      <c r="S64" s="18">
        <f t="shared" si="26"/>
        <v>0</v>
      </c>
      <c r="T64" s="18">
        <f t="shared" si="26"/>
        <v>0</v>
      </c>
      <c r="U64" s="18">
        <f t="shared" si="26"/>
        <v>0</v>
      </c>
      <c r="V64" s="18">
        <f t="shared" si="26"/>
        <v>0</v>
      </c>
      <c r="W64" s="18">
        <f t="shared" si="26"/>
        <v>0</v>
      </c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</row>
    <row r="65" spans="1:121" s="22" customFormat="1" x14ac:dyDescent="0.25">
      <c r="A65" s="20" t="s">
        <v>73</v>
      </c>
      <c r="B65" s="20" t="s">
        <v>40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</row>
    <row r="66" spans="1:121" s="22" customFormat="1" ht="9" customHeight="1" x14ac:dyDescent="0.25">
      <c r="A66" s="20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</row>
    <row r="67" spans="1:121" s="19" customFormat="1" x14ac:dyDescent="0.25">
      <c r="A67" s="17" t="s">
        <v>74</v>
      </c>
      <c r="B67" s="17" t="s">
        <v>40</v>
      </c>
      <c r="C67" s="18">
        <f>C68+C69+C70+C71+C72</f>
        <v>5000000</v>
      </c>
      <c r="D67" s="18">
        <f t="shared" ref="D67:W67" si="27">D68+D69+D70+D71+D72</f>
        <v>0</v>
      </c>
      <c r="E67" s="18">
        <f t="shared" si="27"/>
        <v>0</v>
      </c>
      <c r="F67" s="18">
        <f t="shared" si="27"/>
        <v>0</v>
      </c>
      <c r="G67" s="18">
        <f t="shared" si="27"/>
        <v>0</v>
      </c>
      <c r="H67" s="18">
        <f t="shared" si="27"/>
        <v>0</v>
      </c>
      <c r="I67" s="18">
        <f t="shared" si="27"/>
        <v>0</v>
      </c>
      <c r="J67" s="18">
        <f t="shared" si="27"/>
        <v>0</v>
      </c>
      <c r="K67" s="18">
        <f t="shared" si="27"/>
        <v>0</v>
      </c>
      <c r="L67" s="18">
        <f t="shared" si="27"/>
        <v>0</v>
      </c>
      <c r="M67" s="18">
        <f t="shared" si="27"/>
        <v>0</v>
      </c>
      <c r="N67" s="18">
        <f t="shared" si="27"/>
        <v>0</v>
      </c>
      <c r="O67" s="18">
        <f t="shared" si="27"/>
        <v>0</v>
      </c>
      <c r="P67" s="18">
        <f t="shared" si="27"/>
        <v>0</v>
      </c>
      <c r="Q67" s="18">
        <f t="shared" si="27"/>
        <v>0</v>
      </c>
      <c r="R67" s="18">
        <f t="shared" si="27"/>
        <v>0</v>
      </c>
      <c r="S67" s="18">
        <f t="shared" si="27"/>
        <v>0</v>
      </c>
      <c r="T67" s="18">
        <f t="shared" si="27"/>
        <v>0</v>
      </c>
      <c r="U67" s="18">
        <f t="shared" si="27"/>
        <v>0</v>
      </c>
      <c r="V67" s="18">
        <f t="shared" si="27"/>
        <v>0</v>
      </c>
      <c r="W67" s="18">
        <f t="shared" si="27"/>
        <v>0</v>
      </c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</row>
    <row r="68" spans="1:121" s="22" customFormat="1" x14ac:dyDescent="0.25">
      <c r="A68" s="20" t="s">
        <v>68</v>
      </c>
      <c r="B68" s="20" t="s">
        <v>40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</row>
    <row r="69" spans="1:121" s="22" customFormat="1" x14ac:dyDescent="0.25">
      <c r="A69" s="20" t="s">
        <v>69</v>
      </c>
      <c r="B69" s="20" t="s">
        <v>40</v>
      </c>
      <c r="C69" s="21">
        <v>2000000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</row>
    <row r="70" spans="1:121" s="22" customFormat="1" x14ac:dyDescent="0.25">
      <c r="A70" s="20" t="s">
        <v>70</v>
      </c>
      <c r="B70" s="20" t="s">
        <v>40</v>
      </c>
      <c r="C70" s="21">
        <v>3000000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</row>
    <row r="71" spans="1:121" s="22" customFormat="1" x14ac:dyDescent="0.25">
      <c r="A71" s="20" t="s">
        <v>71</v>
      </c>
      <c r="B71" s="20" t="s">
        <v>40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</row>
    <row r="72" spans="1:121" s="22" customFormat="1" x14ac:dyDescent="0.25">
      <c r="A72" s="20" t="s">
        <v>72</v>
      </c>
      <c r="B72" s="20" t="s">
        <v>40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</row>
    <row r="73" spans="1:121" s="22" customFormat="1" ht="7.5" customHeight="1" x14ac:dyDescent="0.25">
      <c r="A73" s="20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</row>
    <row r="74" spans="1:121" s="19" customFormat="1" x14ac:dyDescent="0.25">
      <c r="A74" s="17" t="s">
        <v>75</v>
      </c>
      <c r="B74" s="17" t="s">
        <v>40</v>
      </c>
      <c r="C74" s="18">
        <f>C64-C67</f>
        <v>-5000000</v>
      </c>
      <c r="D74" s="18">
        <f t="shared" ref="D74:W74" si="28">D64-D67</f>
        <v>0</v>
      </c>
      <c r="E74" s="18">
        <f t="shared" si="28"/>
        <v>0</v>
      </c>
      <c r="F74" s="18">
        <f t="shared" si="28"/>
        <v>0</v>
      </c>
      <c r="G74" s="18">
        <f t="shared" si="28"/>
        <v>0</v>
      </c>
      <c r="H74" s="18">
        <f t="shared" si="28"/>
        <v>0</v>
      </c>
      <c r="I74" s="18">
        <f t="shared" si="28"/>
        <v>0</v>
      </c>
      <c r="J74" s="18">
        <f t="shared" si="28"/>
        <v>0</v>
      </c>
      <c r="K74" s="18">
        <f t="shared" si="28"/>
        <v>0</v>
      </c>
      <c r="L74" s="18">
        <f t="shared" si="28"/>
        <v>0</v>
      </c>
      <c r="M74" s="18">
        <f t="shared" si="28"/>
        <v>0</v>
      </c>
      <c r="N74" s="18">
        <f t="shared" si="28"/>
        <v>0</v>
      </c>
      <c r="O74" s="18">
        <f t="shared" si="28"/>
        <v>0</v>
      </c>
      <c r="P74" s="18">
        <f t="shared" si="28"/>
        <v>0</v>
      </c>
      <c r="Q74" s="18">
        <f t="shared" si="28"/>
        <v>0</v>
      </c>
      <c r="R74" s="18">
        <f t="shared" si="28"/>
        <v>0</v>
      </c>
      <c r="S74" s="18">
        <f t="shared" si="28"/>
        <v>0</v>
      </c>
      <c r="T74" s="18">
        <f t="shared" si="28"/>
        <v>0</v>
      </c>
      <c r="U74" s="18">
        <f t="shared" si="28"/>
        <v>0</v>
      </c>
      <c r="V74" s="18">
        <f t="shared" si="28"/>
        <v>0</v>
      </c>
      <c r="W74" s="18">
        <f t="shared" si="28"/>
        <v>0</v>
      </c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</row>
    <row r="75" spans="1:121" ht="9" customHeight="1" x14ac:dyDescent="0.25">
      <c r="A75" s="1"/>
      <c r="B75" s="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121" s="25" customFormat="1" x14ac:dyDescent="0.25">
      <c r="A76" s="23" t="s">
        <v>80</v>
      </c>
      <c r="B76" s="23" t="s">
        <v>40</v>
      </c>
      <c r="C76" s="24">
        <f>C77+C78</f>
        <v>5000000</v>
      </c>
      <c r="D76" s="24">
        <f t="shared" ref="D76:W76" si="29">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 t="shared" si="29"/>
        <v>0</v>
      </c>
      <c r="O76" s="24">
        <f t="shared" si="29"/>
        <v>0</v>
      </c>
      <c r="P76" s="24">
        <f t="shared" si="29"/>
        <v>0</v>
      </c>
      <c r="Q76" s="24">
        <f t="shared" si="29"/>
        <v>0</v>
      </c>
      <c r="R76" s="24">
        <f t="shared" si="29"/>
        <v>0</v>
      </c>
      <c r="S76" s="24">
        <f t="shared" si="29"/>
        <v>0</v>
      </c>
      <c r="T76" s="24">
        <f t="shared" si="29"/>
        <v>0</v>
      </c>
      <c r="U76" s="24">
        <f t="shared" si="29"/>
        <v>0</v>
      </c>
      <c r="V76" s="24">
        <f t="shared" si="29"/>
        <v>0</v>
      </c>
      <c r="W76" s="24">
        <f t="shared" si="29"/>
        <v>0</v>
      </c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</row>
    <row r="77" spans="1:121" s="28" customFormat="1" x14ac:dyDescent="0.25">
      <c r="A77" s="26" t="s">
        <v>76</v>
      </c>
      <c r="B77" s="26" t="s">
        <v>40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</row>
    <row r="78" spans="1:121" s="28" customFormat="1" x14ac:dyDescent="0.25">
      <c r="A78" s="26" t="s">
        <v>77</v>
      </c>
      <c r="B78" s="26" t="s">
        <v>40</v>
      </c>
      <c r="C78" s="27">
        <v>5000000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</row>
    <row r="79" spans="1:121" s="28" customFormat="1" ht="8.25" customHeight="1" x14ac:dyDescent="0.25">
      <c r="A79" s="26"/>
      <c r="B79" s="26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</row>
    <row r="80" spans="1:121" s="25" customFormat="1" x14ac:dyDescent="0.25">
      <c r="A80" s="23" t="s">
        <v>81</v>
      </c>
      <c r="B80" s="23" t="s">
        <v>40</v>
      </c>
      <c r="C80" s="24">
        <f t="shared" ref="C80:W80" si="30">C81+C82</f>
        <v>0</v>
      </c>
      <c r="D80" s="24">
        <f t="shared" si="30"/>
        <v>240000</v>
      </c>
      <c r="E80" s="24">
        <f t="shared" si="30"/>
        <v>240000</v>
      </c>
      <c r="F80" s="24">
        <f t="shared" si="30"/>
        <v>240000</v>
      </c>
      <c r="G80" s="24">
        <f t="shared" si="30"/>
        <v>240000</v>
      </c>
      <c r="H80" s="24">
        <f t="shared" si="30"/>
        <v>240000</v>
      </c>
      <c r="I80" s="24">
        <f t="shared" si="30"/>
        <v>240000</v>
      </c>
      <c r="J80" s="24">
        <f t="shared" si="30"/>
        <v>240000</v>
      </c>
      <c r="K80" s="24">
        <f t="shared" si="30"/>
        <v>240000</v>
      </c>
      <c r="L80" s="24">
        <f t="shared" si="30"/>
        <v>240000</v>
      </c>
      <c r="M80" s="24">
        <f t="shared" si="30"/>
        <v>240000</v>
      </c>
      <c r="N80" s="24">
        <f t="shared" si="30"/>
        <v>240000</v>
      </c>
      <c r="O80" s="24">
        <f t="shared" si="30"/>
        <v>240000</v>
      </c>
      <c r="P80" s="24">
        <f t="shared" si="30"/>
        <v>240000</v>
      </c>
      <c r="Q80" s="24">
        <f t="shared" si="30"/>
        <v>240000</v>
      </c>
      <c r="R80" s="24">
        <f t="shared" si="30"/>
        <v>240000</v>
      </c>
      <c r="S80" s="24">
        <f t="shared" si="30"/>
        <v>240000</v>
      </c>
      <c r="T80" s="24">
        <f t="shared" si="30"/>
        <v>240000</v>
      </c>
      <c r="U80" s="24">
        <f t="shared" si="30"/>
        <v>240000</v>
      </c>
      <c r="V80" s="24">
        <f t="shared" si="30"/>
        <v>240000</v>
      </c>
      <c r="W80" s="24">
        <f t="shared" si="30"/>
        <v>440000</v>
      </c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</row>
    <row r="81" spans="1:121" s="28" customFormat="1" x14ac:dyDescent="0.25">
      <c r="A81" s="26" t="s">
        <v>78</v>
      </c>
      <c r="B81" s="26" t="s">
        <v>40</v>
      </c>
      <c r="C81" s="27"/>
      <c r="D81" s="27">
        <v>240000</v>
      </c>
      <c r="E81" s="27">
        <v>240000</v>
      </c>
      <c r="F81" s="27">
        <v>240000</v>
      </c>
      <c r="G81" s="27">
        <v>240000</v>
      </c>
      <c r="H81" s="27">
        <v>240000</v>
      </c>
      <c r="I81" s="27">
        <v>240000</v>
      </c>
      <c r="J81" s="27">
        <v>240000</v>
      </c>
      <c r="K81" s="27">
        <v>240000</v>
      </c>
      <c r="L81" s="27">
        <v>240000</v>
      </c>
      <c r="M81" s="27">
        <v>240000</v>
      </c>
      <c r="N81" s="27">
        <v>240000</v>
      </c>
      <c r="O81" s="27">
        <v>240000</v>
      </c>
      <c r="P81" s="27">
        <v>240000</v>
      </c>
      <c r="Q81" s="27">
        <v>240000</v>
      </c>
      <c r="R81" s="27">
        <v>240000</v>
      </c>
      <c r="S81" s="27">
        <v>240000</v>
      </c>
      <c r="T81" s="27">
        <v>240000</v>
      </c>
      <c r="U81" s="27">
        <v>240000</v>
      </c>
      <c r="V81" s="27">
        <v>240000</v>
      </c>
      <c r="W81" s="27">
        <v>440000</v>
      </c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</row>
    <row r="82" spans="1:121" s="28" customFormat="1" x14ac:dyDescent="0.25">
      <c r="A82" s="26" t="s">
        <v>79</v>
      </c>
      <c r="B82" s="26" t="s">
        <v>40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</row>
    <row r="83" spans="1:121" s="28" customFormat="1" ht="9" customHeight="1" x14ac:dyDescent="0.25">
      <c r="A83" s="26"/>
      <c r="B83" s="26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</row>
    <row r="84" spans="1:121" s="25" customFormat="1" x14ac:dyDescent="0.25">
      <c r="A84" s="23" t="s">
        <v>82</v>
      </c>
      <c r="B84" s="23" t="s">
        <v>40</v>
      </c>
      <c r="C84" s="24">
        <f t="shared" ref="C84:W84" si="31">C76-C80</f>
        <v>5000000</v>
      </c>
      <c r="D84" s="24">
        <f t="shared" si="31"/>
        <v>-240000</v>
      </c>
      <c r="E84" s="24">
        <f t="shared" si="31"/>
        <v>-240000</v>
      </c>
      <c r="F84" s="24">
        <f t="shared" si="31"/>
        <v>-240000</v>
      </c>
      <c r="G84" s="24">
        <f t="shared" si="31"/>
        <v>-240000</v>
      </c>
      <c r="H84" s="24">
        <f t="shared" si="31"/>
        <v>-240000</v>
      </c>
      <c r="I84" s="24">
        <f t="shared" si="31"/>
        <v>-240000</v>
      </c>
      <c r="J84" s="24">
        <f t="shared" si="31"/>
        <v>-240000</v>
      </c>
      <c r="K84" s="24">
        <f t="shared" si="31"/>
        <v>-240000</v>
      </c>
      <c r="L84" s="24">
        <f t="shared" si="31"/>
        <v>-240000</v>
      </c>
      <c r="M84" s="24">
        <f t="shared" si="31"/>
        <v>-240000</v>
      </c>
      <c r="N84" s="24">
        <f t="shared" si="31"/>
        <v>-240000</v>
      </c>
      <c r="O84" s="24">
        <f t="shared" si="31"/>
        <v>-240000</v>
      </c>
      <c r="P84" s="24">
        <f t="shared" si="31"/>
        <v>-240000</v>
      </c>
      <c r="Q84" s="24">
        <f t="shared" si="31"/>
        <v>-240000</v>
      </c>
      <c r="R84" s="24">
        <f t="shared" si="31"/>
        <v>-240000</v>
      </c>
      <c r="S84" s="24">
        <f t="shared" si="31"/>
        <v>-240000</v>
      </c>
      <c r="T84" s="24">
        <f t="shared" si="31"/>
        <v>-240000</v>
      </c>
      <c r="U84" s="24">
        <f t="shared" si="31"/>
        <v>-240000</v>
      </c>
      <c r="V84" s="24">
        <f t="shared" si="31"/>
        <v>-240000</v>
      </c>
      <c r="W84" s="24">
        <f t="shared" si="31"/>
        <v>-440000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</row>
    <row r="85" spans="1:121" x14ac:dyDescent="0.25">
      <c r="A85" s="1"/>
      <c r="B85" s="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121" x14ac:dyDescent="0.25">
      <c r="A86" s="1" t="s">
        <v>87</v>
      </c>
      <c r="B86" s="1" t="s">
        <v>40</v>
      </c>
      <c r="C86" s="4">
        <f>C62+C74+C84</f>
        <v>72940</v>
      </c>
      <c r="D86" s="4">
        <f t="shared" ref="D86:W86" si="32">D62+D74+D84</f>
        <v>-174566</v>
      </c>
      <c r="E86" s="4">
        <f t="shared" si="32"/>
        <v>-168566</v>
      </c>
      <c r="F86" s="4">
        <f t="shared" si="32"/>
        <v>-162566</v>
      </c>
      <c r="G86" s="4">
        <f t="shared" si="32"/>
        <v>-156566</v>
      </c>
      <c r="H86" s="4">
        <f t="shared" si="32"/>
        <v>626434</v>
      </c>
      <c r="I86" s="4">
        <f t="shared" si="32"/>
        <v>632434</v>
      </c>
      <c r="J86" s="4">
        <f t="shared" si="32"/>
        <v>638434</v>
      </c>
      <c r="K86" s="4">
        <f t="shared" si="32"/>
        <v>644434</v>
      </c>
      <c r="L86" s="4">
        <f t="shared" si="32"/>
        <v>650434</v>
      </c>
      <c r="M86" s="4">
        <f t="shared" si="32"/>
        <v>656434</v>
      </c>
      <c r="N86" s="4">
        <f t="shared" si="32"/>
        <v>662434</v>
      </c>
      <c r="O86" s="4">
        <f t="shared" si="32"/>
        <v>668434</v>
      </c>
      <c r="P86" s="4">
        <f t="shared" si="32"/>
        <v>674434</v>
      </c>
      <c r="Q86" s="4">
        <f t="shared" si="32"/>
        <v>680434</v>
      </c>
      <c r="R86" s="4">
        <f t="shared" si="32"/>
        <v>686434</v>
      </c>
      <c r="S86" s="4">
        <f t="shared" si="32"/>
        <v>692434</v>
      </c>
      <c r="T86" s="4">
        <f t="shared" si="32"/>
        <v>698434</v>
      </c>
      <c r="U86" s="4">
        <f t="shared" si="32"/>
        <v>704434</v>
      </c>
      <c r="V86" s="4">
        <f t="shared" si="32"/>
        <v>710434</v>
      </c>
      <c r="W86" s="4">
        <f t="shared" si="32"/>
        <v>516434</v>
      </c>
    </row>
    <row r="87" spans="1:121" s="11" customFormat="1" x14ac:dyDescent="0.25">
      <c r="A87" s="29" t="s">
        <v>83</v>
      </c>
      <c r="B87" s="29" t="s">
        <v>40</v>
      </c>
      <c r="C87" s="30">
        <f t="shared" ref="C87:W87" si="33">C3+C62+C74+C84</f>
        <v>73940</v>
      </c>
      <c r="D87" s="30">
        <f t="shared" si="33"/>
        <v>-100626</v>
      </c>
      <c r="E87" s="30">
        <f t="shared" si="33"/>
        <v>-269192</v>
      </c>
      <c r="F87" s="30">
        <f t="shared" si="33"/>
        <v>-431758</v>
      </c>
      <c r="G87" s="30">
        <f t="shared" si="33"/>
        <v>-588324</v>
      </c>
      <c r="H87" s="30">
        <f t="shared" si="33"/>
        <v>38110</v>
      </c>
      <c r="I87" s="30">
        <f t="shared" si="33"/>
        <v>670544</v>
      </c>
      <c r="J87" s="30">
        <f t="shared" si="33"/>
        <v>1308978</v>
      </c>
      <c r="K87" s="30">
        <f t="shared" si="33"/>
        <v>1953412</v>
      </c>
      <c r="L87" s="30">
        <f t="shared" si="33"/>
        <v>2603846</v>
      </c>
      <c r="M87" s="30">
        <f t="shared" si="33"/>
        <v>3260280</v>
      </c>
      <c r="N87" s="30">
        <f t="shared" si="33"/>
        <v>3922714</v>
      </c>
      <c r="O87" s="30">
        <f t="shared" si="33"/>
        <v>4591148</v>
      </c>
      <c r="P87" s="30">
        <f t="shared" si="33"/>
        <v>5265582</v>
      </c>
      <c r="Q87" s="30">
        <f t="shared" si="33"/>
        <v>5946016</v>
      </c>
      <c r="R87" s="30">
        <f t="shared" si="33"/>
        <v>6632450</v>
      </c>
      <c r="S87" s="30">
        <f t="shared" si="33"/>
        <v>7324884</v>
      </c>
      <c r="T87" s="30">
        <f t="shared" si="33"/>
        <v>8023318</v>
      </c>
      <c r="U87" s="30">
        <f t="shared" si="33"/>
        <v>8727752</v>
      </c>
      <c r="V87" s="30">
        <f t="shared" si="33"/>
        <v>9438186</v>
      </c>
      <c r="W87" s="30">
        <f t="shared" si="33"/>
        <v>9954620</v>
      </c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</row>
    <row r="88" spans="1:121" x14ac:dyDescent="0.25">
      <c r="A88" s="1"/>
      <c r="B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121" x14ac:dyDescent="0.25">
      <c r="A89" s="1"/>
      <c r="B89" s="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121" x14ac:dyDescent="0.25">
      <c r="A90" s="1"/>
      <c r="B90" s="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121" x14ac:dyDescent="0.25">
      <c r="A91" s="1"/>
      <c r="B91" s="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121" x14ac:dyDescent="0.25">
      <c r="A92" s="1"/>
      <c r="B92" s="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121" x14ac:dyDescent="0.25">
      <c r="A93" s="1"/>
      <c r="B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121" x14ac:dyDescent="0.25">
      <c r="A94" s="1"/>
      <c r="B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121" x14ac:dyDescent="0.25">
      <c r="A95" s="1"/>
      <c r="B95" s="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121" x14ac:dyDescent="0.25">
      <c r="A96" s="1"/>
      <c r="B96" s="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5">
      <c r="A97" s="1"/>
      <c r="B97" s="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5">
      <c r="A98" s="1"/>
      <c r="B98" s="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5">
      <c r="A99" s="1"/>
      <c r="B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x14ac:dyDescent="0.25">
      <c r="A100" s="1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x14ac:dyDescent="0.25">
      <c r="A101" s="1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5">
      <c r="A102" s="1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</sheetData>
  <sheetProtection password="CF7A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B26" sqref="B26"/>
    </sheetView>
  </sheetViews>
  <sheetFormatPr defaultRowHeight="15" x14ac:dyDescent="0.25"/>
  <cols>
    <col min="2" max="2" width="59.140625" customWidth="1"/>
    <col min="3" max="3" width="13.42578125" customWidth="1"/>
    <col min="4" max="4" width="14.42578125" customWidth="1"/>
    <col min="5" max="5" width="16.140625" customWidth="1"/>
  </cols>
  <sheetData>
    <row r="2" spans="2:5" s="11" customFormat="1" x14ac:dyDescent="0.25">
      <c r="B2" s="11" t="s">
        <v>86</v>
      </c>
      <c r="C2" s="11" t="s">
        <v>89</v>
      </c>
    </row>
    <row r="3" spans="2:5" s="11" customFormat="1" x14ac:dyDescent="0.25">
      <c r="B3" s="11" t="s">
        <v>88</v>
      </c>
      <c r="C3" s="32">
        <f>БДДС!C67/(БДДС!W86+БДДС!V86+БДДС!U86+БДДС!T86)</f>
        <v>1.901331540504446</v>
      </c>
    </row>
    <row r="4" spans="2:5" s="11" customFormat="1" x14ac:dyDescent="0.25">
      <c r="B4" s="11" t="s">
        <v>90</v>
      </c>
      <c r="C4" s="32">
        <f>((БДДС!W87/БДДС!C67)-1)*100</f>
        <v>99.092399999999998</v>
      </c>
      <c r="D4" s="32">
        <f>C4/3</f>
        <v>33.030799999999999</v>
      </c>
      <c r="E4" s="11" t="s">
        <v>91</v>
      </c>
    </row>
    <row r="6" spans="2:5" x14ac:dyDescent="0.25">
      <c r="B6" s="11" t="s">
        <v>94</v>
      </c>
    </row>
    <row r="7" spans="2:5" x14ac:dyDescent="0.25">
      <c r="B7" t="s">
        <v>93</v>
      </c>
    </row>
    <row r="8" spans="2:5" x14ac:dyDescent="0.25">
      <c r="B8" t="s">
        <v>95</v>
      </c>
    </row>
    <row r="9" spans="2:5" x14ac:dyDescent="0.25">
      <c r="B9" t="s">
        <v>92</v>
      </c>
    </row>
    <row r="10" spans="2:5" x14ac:dyDescent="0.25">
      <c r="B10" t="s">
        <v>96</v>
      </c>
    </row>
    <row r="11" spans="2:5" x14ac:dyDescent="0.25">
      <c r="B11" t="s">
        <v>97</v>
      </c>
    </row>
    <row r="12" spans="2:5" x14ac:dyDescent="0.25">
      <c r="B12" t="s">
        <v>98</v>
      </c>
    </row>
    <row r="13" spans="2:5" x14ac:dyDescent="0.25">
      <c r="B13" t="s">
        <v>99</v>
      </c>
    </row>
    <row r="14" spans="2:5" x14ac:dyDescent="0.25">
      <c r="B14" t="s">
        <v>100</v>
      </c>
    </row>
    <row r="15" spans="2:5" x14ac:dyDescent="0.25">
      <c r="B15" t="s">
        <v>101</v>
      </c>
    </row>
    <row r="16" spans="2:5" x14ac:dyDescent="0.25">
      <c r="B16" t="s">
        <v>102</v>
      </c>
    </row>
    <row r="17" spans="2:5" x14ac:dyDescent="0.25">
      <c r="B17" t="s">
        <v>103</v>
      </c>
    </row>
    <row r="19" spans="2:5" x14ac:dyDescent="0.25">
      <c r="B19" s="11" t="s">
        <v>114</v>
      </c>
    </row>
    <row r="20" spans="2:5" x14ac:dyDescent="0.25">
      <c r="B20" s="33" t="s">
        <v>104</v>
      </c>
      <c r="C20" s="33" t="s">
        <v>108</v>
      </c>
      <c r="D20" s="33" t="s">
        <v>109</v>
      </c>
      <c r="E20" s="33" t="s">
        <v>110</v>
      </c>
    </row>
    <row r="21" spans="2:5" x14ac:dyDescent="0.25">
      <c r="B21" s="1" t="s">
        <v>105</v>
      </c>
      <c r="C21" s="1" t="s">
        <v>111</v>
      </c>
      <c r="D21" s="1" t="s">
        <v>113</v>
      </c>
      <c r="E21" s="1"/>
    </row>
    <row r="22" spans="2:5" x14ac:dyDescent="0.25">
      <c r="B22" s="1" t="s">
        <v>106</v>
      </c>
      <c r="C22" s="1" t="s">
        <v>111</v>
      </c>
      <c r="D22" s="1" t="s">
        <v>112</v>
      </c>
      <c r="E22" s="1"/>
    </row>
    <row r="23" spans="2:5" x14ac:dyDescent="0.25">
      <c r="B23" s="1" t="s">
        <v>107</v>
      </c>
      <c r="C23" s="1" t="s">
        <v>112</v>
      </c>
      <c r="D23" s="1" t="s">
        <v>113</v>
      </c>
      <c r="E23" s="1"/>
    </row>
    <row r="25" spans="2:5" x14ac:dyDescent="0.25">
      <c r="B25" s="11" t="s">
        <v>115</v>
      </c>
    </row>
    <row r="27" spans="2:5" x14ac:dyDescent="0.25">
      <c r="B27" s="11" t="s">
        <v>116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БДДС</vt:lpstr>
      <vt:lpstr>Эффективность проекта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2022-10-12T06:17:31Z</dcterms:created>
  <dcterms:modified xsi:type="dcterms:W3CDTF">2023-09-20T05:51:01Z</dcterms:modified>
</cp:coreProperties>
</file>